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diana.calugareanu.ODA\Desktop\Folder nou (2)\"/>
    </mc:Choice>
  </mc:AlternateContent>
  <xr:revisionPtr revIDLastSave="0" documentId="13_ncr:1_{49B16057-C24C-4725-8934-ED401ABD8F97}" xr6:coauthVersionLast="47" xr6:coauthVersionMax="47" xr10:uidLastSave="{00000000-0000-0000-0000-000000000000}"/>
  <bookViews>
    <workbookView xWindow="-120" yWindow="-120" windowWidth="38640" windowHeight="21240" tabRatio="691" firstSheet="2" activeTab="3" xr2:uid="{461B0700-612C-4B0B-A204-9BCFE5C29A06}"/>
  </bookViews>
  <sheets>
    <sheet name="Indicatori-prescurtate" sheetId="14" state="hidden" r:id="rId1"/>
    <sheet name="Indicatori - simple+complete" sheetId="16" state="hidden" r:id="rId2"/>
    <sheet name="Costuri lansare afacere" sheetId="19" r:id="rId3"/>
    <sheet name="Articole de investiții" sheetId="4" r:id="rId4"/>
    <sheet name="Prognoza veniturilor" sheetId="5" r:id="rId5"/>
    <sheet name="Prognoza indicatori economici" sheetId="10" r:id="rId6"/>
    <sheet name="Fisa de verificare achiziții" sheetId="12" r:id="rId7"/>
    <sheet name="Sheet1" sheetId="17" state="hidden" r:id="rId8"/>
    <sheet name="Sheet2" sheetId="18" state="hidden" r:id="rId9"/>
  </sheets>
  <externalReferences>
    <externalReference r:id="rId10"/>
    <externalReference r:id="rId11"/>
  </externalReferences>
  <definedNames>
    <definedName name="_xlnm._FilterDatabase" localSheetId="3" hidden="1">'Articole de investiții'!$B$5:$L$6</definedName>
    <definedName name="_xlnm._FilterDatabase" localSheetId="0" hidden="1">'Indicatori-prescurtate'!$A$8:$S$52</definedName>
    <definedName name="AS2DocOpenMode" hidden="1">"AS2DocumentEdit"</definedName>
    <definedName name="Baza">#REF!</definedName>
    <definedName name="_xlnm.Database">#REF!</definedName>
    <definedName name="BS">'[1]def tax jun00'!#REF!</definedName>
    <definedName name="BSbot">'[1]def tax jun00'!#REF!</definedName>
    <definedName name="ck">'[1]def tax jun00'!#REF!</definedName>
    <definedName name="Excel_BuiltIn_Print_Area_2_1">#REF!</definedName>
    <definedName name="TextRefCopy1">#REF!</definedName>
    <definedName name="TextRefCopy2">#REF!</definedName>
    <definedName name="TextRefCopy3">#REF!</definedName>
    <definedName name="TextRefCopyRangeCount" hidden="1">3</definedName>
    <definedName name="Total_Expenses">'[1]def tax jun00'!#REF!</definedName>
    <definedName name="Total_Revenues">'[1]def tax jun00'!#REF!</definedName>
    <definedName name="_xlnm.Print_Area" localSheetId="3">'Articole de investiții'!$B$1:$L$70</definedName>
    <definedName name="_xlnm.Print_Area" localSheetId="5">'Prognoza indicatori economici'!$B$1:$J$76</definedName>
    <definedName name="_xlnm.Print_Area" localSheetId="4">'Prognoza veniturilor'!$A$1:$N$24</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8" i="4" l="1"/>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I38" i="4"/>
  <c r="I39" i="4"/>
  <c r="I40" i="4"/>
  <c r="I41" i="4"/>
  <c r="I42" i="4"/>
  <c r="I43" i="4"/>
  <c r="I44" i="4"/>
  <c r="I45" i="4"/>
  <c r="I46" i="4"/>
  <c r="I47" i="4"/>
  <c r="I48" i="4"/>
  <c r="I49" i="4"/>
  <c r="I50" i="4"/>
  <c r="G7" i="4"/>
  <c r="G70" i="4" l="1"/>
  <c r="I63" i="4"/>
  <c r="K8" i="4"/>
  <c r="L8" i="4" s="1"/>
  <c r="K9" i="4"/>
  <c r="L9" i="4" s="1"/>
  <c r="K10" i="4"/>
  <c r="L10" i="4" s="1"/>
  <c r="K11" i="4"/>
  <c r="L11" i="4" s="1"/>
  <c r="K12" i="4"/>
  <c r="L12" i="4" s="1"/>
  <c r="K13" i="4"/>
  <c r="L13" i="4" s="1"/>
  <c r="K14" i="4"/>
  <c r="L14" i="4" s="1"/>
  <c r="K15" i="4"/>
  <c r="L15" i="4" s="1"/>
  <c r="K16" i="4"/>
  <c r="L16" i="4" s="1"/>
  <c r="K17" i="4"/>
  <c r="L17" i="4" s="1"/>
  <c r="K18" i="4"/>
  <c r="L18" i="4" s="1"/>
  <c r="K19" i="4"/>
  <c r="L19" i="4" s="1"/>
  <c r="K20" i="4"/>
  <c r="L20" i="4" s="1"/>
  <c r="K21" i="4"/>
  <c r="L21" i="4" s="1"/>
  <c r="K22" i="4"/>
  <c r="L22" i="4" s="1"/>
  <c r="K23" i="4"/>
  <c r="L23" i="4" s="1"/>
  <c r="K24" i="4"/>
  <c r="L24" i="4" s="1"/>
  <c r="K25" i="4"/>
  <c r="L25" i="4" s="1"/>
  <c r="K26" i="4"/>
  <c r="L26" i="4" s="1"/>
  <c r="K27" i="4"/>
  <c r="L27" i="4" s="1"/>
  <c r="K28" i="4"/>
  <c r="L28" i="4" s="1"/>
  <c r="K29" i="4"/>
  <c r="L29" i="4" s="1"/>
  <c r="K30" i="4"/>
  <c r="L30" i="4" s="1"/>
  <c r="K31" i="4"/>
  <c r="L31" i="4" s="1"/>
  <c r="K32" i="4"/>
  <c r="L32" i="4" s="1"/>
  <c r="K33" i="4"/>
  <c r="L33" i="4" s="1"/>
  <c r="K34" i="4"/>
  <c r="L34" i="4" s="1"/>
  <c r="K35" i="4"/>
  <c r="L35" i="4" s="1"/>
  <c r="K36" i="4"/>
  <c r="L36" i="4" s="1"/>
  <c r="K37" i="4"/>
  <c r="L37" i="4" s="1"/>
  <c r="K38" i="4"/>
  <c r="L38" i="4" s="1"/>
  <c r="K39" i="4"/>
  <c r="L39" i="4" s="1"/>
  <c r="K40" i="4"/>
  <c r="L40" i="4" s="1"/>
  <c r="K41" i="4"/>
  <c r="L41" i="4" s="1"/>
  <c r="K42" i="4"/>
  <c r="L42" i="4" s="1"/>
  <c r="K43" i="4"/>
  <c r="L43" i="4" s="1"/>
  <c r="K44" i="4"/>
  <c r="L44" i="4" s="1"/>
  <c r="K45" i="4"/>
  <c r="L45" i="4" s="1"/>
  <c r="K46" i="4"/>
  <c r="L46" i="4" s="1"/>
  <c r="K47" i="4"/>
  <c r="L47" i="4" s="1"/>
  <c r="K48" i="4"/>
  <c r="L48" i="4" s="1"/>
  <c r="K49" i="4"/>
  <c r="L49" i="4" s="1"/>
  <c r="K50" i="4"/>
  <c r="L50" i="4" s="1"/>
  <c r="K7" i="4"/>
  <c r="I64" i="4" l="1"/>
  <c r="I65" i="4"/>
  <c r="I66" i="4"/>
  <c r="I67" i="4"/>
  <c r="I68" i="4"/>
  <c r="I69" i="4"/>
  <c r="C99" i="10"/>
  <c r="H70" i="4"/>
  <c r="F70" i="4"/>
  <c r="P15" i="5"/>
  <c r="Q15" i="5"/>
  <c r="R15" i="5"/>
  <c r="S15" i="5"/>
  <c r="T15" i="5"/>
  <c r="U15" i="5"/>
  <c r="V15" i="5"/>
  <c r="W15" i="5"/>
  <c r="X15" i="5"/>
  <c r="Y15" i="5"/>
  <c r="AA15" i="5"/>
  <c r="AB15" i="5"/>
  <c r="AC15" i="5"/>
  <c r="AD15" i="5"/>
  <c r="AE15" i="5"/>
  <c r="AF15" i="5"/>
  <c r="P16" i="5"/>
  <c r="Q16" i="5"/>
  <c r="R16" i="5"/>
  <c r="S16" i="5"/>
  <c r="T16" i="5"/>
  <c r="U16" i="5"/>
  <c r="V16" i="5"/>
  <c r="W16" i="5"/>
  <c r="X16" i="5"/>
  <c r="Y16" i="5"/>
  <c r="AA16" i="5"/>
  <c r="AB16" i="5"/>
  <c r="AC16" i="5"/>
  <c r="AD16" i="5"/>
  <c r="AE16" i="5"/>
  <c r="AF16" i="5"/>
  <c r="P17" i="5"/>
  <c r="Q17" i="5"/>
  <c r="R17" i="5"/>
  <c r="S17" i="5"/>
  <c r="T17" i="5"/>
  <c r="U17" i="5"/>
  <c r="V17" i="5"/>
  <c r="W17" i="5"/>
  <c r="X17" i="5"/>
  <c r="Y17" i="5"/>
  <c r="AA17" i="5"/>
  <c r="AB17" i="5"/>
  <c r="AC17" i="5"/>
  <c r="AD17" i="5"/>
  <c r="AE17" i="5"/>
  <c r="AF17" i="5"/>
  <c r="P18" i="5"/>
  <c r="Q18" i="5"/>
  <c r="R18" i="5"/>
  <c r="S18" i="5"/>
  <c r="T18" i="5"/>
  <c r="U18" i="5"/>
  <c r="V18" i="5"/>
  <c r="W18" i="5"/>
  <c r="X18" i="5"/>
  <c r="Y18" i="5"/>
  <c r="AA18" i="5"/>
  <c r="AB18" i="5"/>
  <c r="AC18" i="5"/>
  <c r="AD18" i="5"/>
  <c r="AE18" i="5"/>
  <c r="AF18" i="5"/>
  <c r="K99" i="10"/>
  <c r="L99" i="10"/>
  <c r="K100" i="10"/>
  <c r="K101" i="10"/>
  <c r="K102" i="10"/>
  <c r="K103" i="10"/>
  <c r="K104" i="10"/>
  <c r="K105" i="10"/>
  <c r="K106" i="10"/>
  <c r="N99" i="10"/>
  <c r="M99" i="10"/>
  <c r="J32" i="10"/>
  <c r="J36" i="10" s="1"/>
  <c r="J29" i="10"/>
  <c r="J28" i="10"/>
  <c r="J27" i="10"/>
  <c r="J26" i="10"/>
  <c r="J25" i="10"/>
  <c r="I25" i="10"/>
  <c r="J5" i="10"/>
  <c r="J6" i="10"/>
  <c r="J7" i="10"/>
  <c r="J8" i="10"/>
  <c r="J9" i="10"/>
  <c r="J10" i="10"/>
  <c r="J11" i="10"/>
  <c r="J12" i="10"/>
  <c r="J13" i="10"/>
  <c r="J14" i="10"/>
  <c r="J15" i="10"/>
  <c r="J16" i="10"/>
  <c r="J17" i="10"/>
  <c r="J18" i="10"/>
  <c r="J19" i="10"/>
  <c r="J20" i="10"/>
  <c r="J21" i="10"/>
  <c r="J22" i="10"/>
  <c r="J23" i="10"/>
  <c r="J24" i="10"/>
  <c r="J30" i="10"/>
  <c r="J31" i="10"/>
  <c r="J33" i="10"/>
  <c r="J34" i="10"/>
  <c r="J35" i="10"/>
  <c r="J4" i="10"/>
  <c r="I4" i="10"/>
  <c r="I7" i="10"/>
  <c r="D36" i="10"/>
  <c r="I35" i="10"/>
  <c r="E35" i="10"/>
  <c r="F35" i="10"/>
  <c r="G35" i="10"/>
  <c r="H35" i="10"/>
  <c r="D35" i="10"/>
  <c r="G16" i="4"/>
  <c r="H16" i="4" s="1"/>
  <c r="G17" i="4"/>
  <c r="H17" i="4" s="1"/>
  <c r="G18" i="4"/>
  <c r="H18" i="4" s="1"/>
  <c r="G19" i="4"/>
  <c r="H19" i="4" s="1"/>
  <c r="G20" i="4"/>
  <c r="H20" i="4" s="1"/>
  <c r="G21" i="4"/>
  <c r="H21" i="4" s="1"/>
  <c r="G22" i="4"/>
  <c r="H22" i="4"/>
  <c r="G23" i="4"/>
  <c r="H23" i="4"/>
  <c r="G24" i="4"/>
  <c r="H24" i="4" s="1"/>
  <c r="G25" i="4"/>
  <c r="H25" i="4" s="1"/>
  <c r="G26" i="4"/>
  <c r="H26" i="4" s="1"/>
  <c r="G27" i="4"/>
  <c r="H27" i="4" s="1"/>
  <c r="G28" i="4"/>
  <c r="H28" i="4" s="1"/>
  <c r="G29" i="4"/>
  <c r="H29" i="4" s="1"/>
  <c r="G30" i="4"/>
  <c r="H30" i="4" s="1"/>
  <c r="G31" i="4"/>
  <c r="H31" i="4" s="1"/>
  <c r="G32" i="4"/>
  <c r="G33" i="4"/>
  <c r="H33" i="4" s="1"/>
  <c r="G34" i="4"/>
  <c r="H34" i="4" s="1"/>
  <c r="G35" i="4"/>
  <c r="H35" i="4" s="1"/>
  <c r="G36" i="4"/>
  <c r="H36" i="4" s="1"/>
  <c r="G37" i="4"/>
  <c r="H37" i="4" s="1"/>
  <c r="G38" i="4"/>
  <c r="H38" i="4" s="1"/>
  <c r="G39" i="4"/>
  <c r="H39" i="4" s="1"/>
  <c r="G40" i="4"/>
  <c r="H40" i="4" s="1"/>
  <c r="G41" i="4"/>
  <c r="H41" i="4" s="1"/>
  <c r="G42" i="4"/>
  <c r="H42" i="4" s="1"/>
  <c r="G43" i="4"/>
  <c r="H43" i="4" s="1"/>
  <c r="G44" i="4"/>
  <c r="H44" i="4" s="1"/>
  <c r="G45" i="4"/>
  <c r="H45" i="4" s="1"/>
  <c r="G46" i="4"/>
  <c r="H46" i="4" s="1"/>
  <c r="G15" i="4"/>
  <c r="H15" i="4" s="1"/>
  <c r="I70" i="4" l="1"/>
  <c r="H32" i="4"/>
  <c r="K55" i="4"/>
  <c r="N106" i="10" l="1"/>
  <c r="M106" i="10"/>
  <c r="L106" i="10"/>
  <c r="H106" i="10" s="1"/>
  <c r="I106" i="10"/>
  <c r="G106" i="10"/>
  <c r="F106" i="10"/>
  <c r="E106" i="10"/>
  <c r="D106" i="10"/>
  <c r="C106" i="10"/>
  <c r="N105" i="10"/>
  <c r="M105" i="10"/>
  <c r="L105" i="10"/>
  <c r="H105" i="10" s="1"/>
  <c r="I105" i="10"/>
  <c r="G105" i="10"/>
  <c r="F105" i="10"/>
  <c r="E105" i="10"/>
  <c r="D105" i="10"/>
  <c r="C105" i="10"/>
  <c r="N104" i="10"/>
  <c r="M104" i="10"/>
  <c r="L104" i="10"/>
  <c r="H104" i="10"/>
  <c r="I104" i="10"/>
  <c r="G104" i="10"/>
  <c r="F104" i="10"/>
  <c r="E104" i="10"/>
  <c r="D104" i="10"/>
  <c r="C104" i="10"/>
  <c r="N103" i="10"/>
  <c r="M103" i="10"/>
  <c r="L103" i="10"/>
  <c r="H103" i="10" s="1"/>
  <c r="I103" i="10"/>
  <c r="G103" i="10"/>
  <c r="F103" i="10"/>
  <c r="E103" i="10"/>
  <c r="D103" i="10"/>
  <c r="C103" i="10"/>
  <c r="N102" i="10"/>
  <c r="M102" i="10"/>
  <c r="L102" i="10"/>
  <c r="H102" i="10" s="1"/>
  <c r="I102" i="10"/>
  <c r="G102" i="10"/>
  <c r="F102" i="10"/>
  <c r="E102" i="10"/>
  <c r="D102" i="10"/>
  <c r="C102" i="10"/>
  <c r="N101" i="10"/>
  <c r="M101" i="10"/>
  <c r="L101" i="10"/>
  <c r="H101" i="10" s="1"/>
  <c r="I101" i="10"/>
  <c r="G101" i="10"/>
  <c r="F101" i="10"/>
  <c r="E101" i="10"/>
  <c r="D101" i="10"/>
  <c r="C101" i="10"/>
  <c r="N100" i="10"/>
  <c r="M100" i="10"/>
  <c r="L100" i="10"/>
  <c r="H100" i="10" s="1"/>
  <c r="I100" i="10"/>
  <c r="G100" i="10"/>
  <c r="F100" i="10"/>
  <c r="E100" i="10"/>
  <c r="D100" i="10"/>
  <c r="C100" i="10"/>
  <c r="I99" i="10"/>
  <c r="H99" i="10"/>
  <c r="G99" i="10"/>
  <c r="F99" i="10"/>
  <c r="E99" i="10"/>
  <c r="H83" i="10"/>
  <c r="G83" i="10"/>
  <c r="F83" i="10"/>
  <c r="E83" i="10"/>
  <c r="H81" i="10"/>
  <c r="G81" i="10"/>
  <c r="F81" i="10"/>
  <c r="E81" i="10"/>
  <c r="C76" i="10"/>
  <c r="D75" i="10"/>
  <c r="D76" i="10" s="1"/>
  <c r="E75" i="10" s="1"/>
  <c r="E76" i="10" s="1"/>
  <c r="F75" i="10" s="1"/>
  <c r="F76" i="10" s="1"/>
  <c r="G75" i="10" s="1"/>
  <c r="G76" i="10" s="1"/>
  <c r="H75" i="10" s="1"/>
  <c r="H76" i="10" s="1"/>
  <c r="H73" i="10"/>
  <c r="G73" i="10"/>
  <c r="F73" i="10"/>
  <c r="E73" i="10"/>
  <c r="D73" i="10"/>
  <c r="C73" i="10"/>
  <c r="H72" i="10"/>
  <c r="G72" i="10"/>
  <c r="F72" i="10"/>
  <c r="E72" i="10"/>
  <c r="D72" i="10"/>
  <c r="C72" i="10"/>
  <c r="H61" i="10"/>
  <c r="G61" i="10"/>
  <c r="F61" i="10"/>
  <c r="E61" i="10"/>
  <c r="D61" i="10"/>
  <c r="C61" i="10"/>
  <c r="H54" i="10"/>
  <c r="G54" i="10"/>
  <c r="F54" i="10"/>
  <c r="E54" i="10"/>
  <c r="D54" i="10"/>
  <c r="C54" i="10"/>
  <c r="H45" i="10"/>
  <c r="G45" i="10"/>
  <c r="F45" i="10"/>
  <c r="E45" i="10"/>
  <c r="D45" i="10"/>
  <c r="C45" i="10"/>
  <c r="C36" i="10"/>
  <c r="H36" i="10"/>
  <c r="G36" i="10"/>
  <c r="F36" i="10"/>
  <c r="E36" i="10"/>
  <c r="I33" i="10"/>
  <c r="H33" i="10"/>
  <c r="G33" i="10"/>
  <c r="F33" i="10"/>
  <c r="E33" i="10"/>
  <c r="D33" i="10"/>
  <c r="C33" i="10"/>
  <c r="I32" i="10"/>
  <c r="H32" i="10"/>
  <c r="G32" i="10"/>
  <c r="F32" i="10"/>
  <c r="E32" i="10"/>
  <c r="D32" i="10"/>
  <c r="I31" i="10"/>
  <c r="H31" i="10"/>
  <c r="G31" i="10"/>
  <c r="F31" i="10"/>
  <c r="E31" i="10"/>
  <c r="D31" i="10"/>
  <c r="C31" i="10"/>
  <c r="I30" i="10"/>
  <c r="I29" i="10"/>
  <c r="I28" i="10"/>
  <c r="I27" i="10"/>
  <c r="I26" i="10"/>
  <c r="I20" i="10"/>
  <c r="I18" i="10"/>
  <c r="H18" i="10"/>
  <c r="G18" i="10"/>
  <c r="F18" i="10"/>
  <c r="E18" i="10"/>
  <c r="D18" i="10"/>
  <c r="C18" i="10"/>
  <c r="I16" i="10"/>
  <c r="H16" i="10"/>
  <c r="G16" i="10"/>
  <c r="F16" i="10"/>
  <c r="E16" i="10"/>
  <c r="D16" i="10"/>
  <c r="C16" i="10"/>
  <c r="I15" i="10"/>
  <c r="H15" i="10"/>
  <c r="G15" i="10"/>
  <c r="F15" i="10"/>
  <c r="E15" i="10"/>
  <c r="I14" i="10"/>
  <c r="H14" i="10"/>
  <c r="G14" i="10"/>
  <c r="F14" i="10"/>
  <c r="E14" i="10"/>
  <c r="D14" i="10"/>
  <c r="C14" i="10"/>
  <c r="I13" i="10"/>
  <c r="I12" i="10"/>
  <c r="H12" i="10"/>
  <c r="G12" i="10"/>
  <c r="F12" i="10"/>
  <c r="E12" i="10"/>
  <c r="D12" i="10"/>
  <c r="C12" i="10"/>
  <c r="I11" i="10"/>
  <c r="I10" i="10"/>
  <c r="I9" i="10"/>
  <c r="I8" i="10"/>
  <c r="H7" i="10"/>
  <c r="G7" i="10"/>
  <c r="F7" i="10"/>
  <c r="E7" i="10"/>
  <c r="D7" i="10"/>
  <c r="C7" i="10"/>
  <c r="I6" i="10"/>
  <c r="H6" i="10"/>
  <c r="G6" i="10"/>
  <c r="F6" i="10"/>
  <c r="E6" i="10"/>
  <c r="D6" i="10"/>
  <c r="C6" i="10"/>
  <c r="I5" i="10"/>
  <c r="AB23" i="5"/>
  <c r="AA23" i="5"/>
  <c r="Y23" i="5"/>
  <c r="X23" i="5"/>
  <c r="V23" i="5"/>
  <c r="T23" i="5"/>
  <c r="R23" i="5"/>
  <c r="P23" i="5"/>
  <c r="N23" i="5"/>
  <c r="AF22" i="5" s="1"/>
  <c r="L23" i="5"/>
  <c r="W23" i="5" s="1"/>
  <c r="J23" i="5"/>
  <c r="AD20" i="5" s="1"/>
  <c r="H23" i="5"/>
  <c r="AC20" i="5" s="1"/>
  <c r="F23" i="5"/>
  <c r="Q23" i="5" s="1"/>
  <c r="D23" i="5"/>
  <c r="AA22" i="5"/>
  <c r="Y22" i="5"/>
  <c r="X22" i="5"/>
  <c r="W22" i="5"/>
  <c r="V22" i="5"/>
  <c r="U22" i="5"/>
  <c r="T22" i="5"/>
  <c r="S22" i="5"/>
  <c r="R22" i="5"/>
  <c r="Q22" i="5"/>
  <c r="P22" i="5"/>
  <c r="AB21" i="5"/>
  <c r="AA21" i="5"/>
  <c r="Y21" i="5"/>
  <c r="X21" i="5"/>
  <c r="W21" i="5"/>
  <c r="V21" i="5"/>
  <c r="U21" i="5"/>
  <c r="T21" i="5"/>
  <c r="S21" i="5"/>
  <c r="R21" i="5"/>
  <c r="Q21" i="5"/>
  <c r="P21" i="5"/>
  <c r="AF20" i="5"/>
  <c r="AE20" i="5"/>
  <c r="AB20" i="5"/>
  <c r="AA20" i="5"/>
  <c r="Y20" i="5"/>
  <c r="X20" i="5"/>
  <c r="W20" i="5"/>
  <c r="V20" i="5"/>
  <c r="U20" i="5"/>
  <c r="T20" i="5"/>
  <c r="S20" i="5"/>
  <c r="R20" i="5"/>
  <c r="Q20" i="5"/>
  <c r="P20" i="5"/>
  <c r="AB19" i="5"/>
  <c r="AA19" i="5"/>
  <c r="Y19" i="5"/>
  <c r="X19" i="5"/>
  <c r="W19" i="5"/>
  <c r="V19" i="5"/>
  <c r="U19" i="5"/>
  <c r="T19" i="5"/>
  <c r="S19" i="5"/>
  <c r="R19" i="5"/>
  <c r="Q19" i="5"/>
  <c r="P19" i="5"/>
  <c r="AB14" i="5"/>
  <c r="AA14" i="5"/>
  <c r="Y14" i="5"/>
  <c r="X14" i="5"/>
  <c r="W14" i="5"/>
  <c r="V14" i="5"/>
  <c r="U14" i="5"/>
  <c r="T14" i="5"/>
  <c r="S14" i="5"/>
  <c r="R14" i="5"/>
  <c r="Q14" i="5"/>
  <c r="P14" i="5"/>
  <c r="AF13" i="5"/>
  <c r="AE13" i="5"/>
  <c r="AB13" i="5"/>
  <c r="AA13" i="5"/>
  <c r="Y13" i="5"/>
  <c r="X13" i="5"/>
  <c r="W13" i="5"/>
  <c r="V13" i="5"/>
  <c r="U13" i="5"/>
  <c r="T13" i="5"/>
  <c r="S13" i="5"/>
  <c r="R13" i="5"/>
  <c r="Q13" i="5"/>
  <c r="P13" i="5"/>
  <c r="AB12" i="5"/>
  <c r="AA12" i="5"/>
  <c r="Y12" i="5"/>
  <c r="X12" i="5"/>
  <c r="W12" i="5"/>
  <c r="V12" i="5"/>
  <c r="U12" i="5"/>
  <c r="T12" i="5"/>
  <c r="S12" i="5"/>
  <c r="R12" i="5"/>
  <c r="Q12" i="5"/>
  <c r="P12" i="5"/>
  <c r="AB11" i="5"/>
  <c r="AA11" i="5"/>
  <c r="Y11" i="5"/>
  <c r="X11" i="5"/>
  <c r="W11" i="5"/>
  <c r="V11" i="5"/>
  <c r="U11" i="5"/>
  <c r="T11" i="5"/>
  <c r="S11" i="5"/>
  <c r="R11" i="5"/>
  <c r="Q11" i="5"/>
  <c r="P11" i="5"/>
  <c r="AF10" i="5"/>
  <c r="AE10" i="5"/>
  <c r="AB10" i="5"/>
  <c r="AA10" i="5"/>
  <c r="Y10" i="5"/>
  <c r="X10" i="5"/>
  <c r="W10" i="5"/>
  <c r="V10" i="5"/>
  <c r="U10" i="5"/>
  <c r="T10" i="5"/>
  <c r="S10" i="5"/>
  <c r="R10" i="5"/>
  <c r="Q10" i="5"/>
  <c r="P10" i="5"/>
  <c r="AB9" i="5"/>
  <c r="AA9" i="5"/>
  <c r="Y9" i="5"/>
  <c r="X9" i="5"/>
  <c r="W9" i="5"/>
  <c r="V9" i="5"/>
  <c r="U9" i="5"/>
  <c r="T9" i="5"/>
  <c r="S9" i="5"/>
  <c r="R9" i="5"/>
  <c r="Q9" i="5"/>
  <c r="P9" i="5"/>
  <c r="AB8" i="5"/>
  <c r="AA8" i="5"/>
  <c r="Y8" i="5"/>
  <c r="X8" i="5"/>
  <c r="W8" i="5"/>
  <c r="V8" i="5"/>
  <c r="U8" i="5"/>
  <c r="T8" i="5"/>
  <c r="S8" i="5"/>
  <c r="R8" i="5"/>
  <c r="Q8" i="5"/>
  <c r="P8" i="5"/>
  <c r="AF7" i="5"/>
  <c r="AE7" i="5"/>
  <c r="AB7" i="5"/>
  <c r="AA7" i="5"/>
  <c r="Y7" i="5"/>
  <c r="X7" i="5"/>
  <c r="W7" i="5"/>
  <c r="V7" i="5"/>
  <c r="U7" i="5"/>
  <c r="T7" i="5"/>
  <c r="S7" i="5"/>
  <c r="R7" i="5"/>
  <c r="Q7" i="5"/>
  <c r="P7" i="5"/>
  <c r="K58" i="4"/>
  <c r="F56" i="4"/>
  <c r="G55" i="4"/>
  <c r="G56" i="4" s="1"/>
  <c r="F51" i="4"/>
  <c r="G50" i="4"/>
  <c r="H50" i="4" s="1"/>
  <c r="G49" i="4"/>
  <c r="G48" i="4"/>
  <c r="H48" i="4" s="1"/>
  <c r="G47" i="4"/>
  <c r="H47" i="4" s="1"/>
  <c r="G14" i="4"/>
  <c r="G13" i="4"/>
  <c r="H13" i="4" s="1"/>
  <c r="G12" i="4"/>
  <c r="H12" i="4" s="1"/>
  <c r="G11" i="4"/>
  <c r="G10" i="4"/>
  <c r="H10" i="4" s="1"/>
  <c r="G9" i="4"/>
  <c r="H9" i="4" s="1"/>
  <c r="G8" i="4"/>
  <c r="H7" i="4"/>
  <c r="I7" i="4" s="1"/>
  <c r="G61" i="19"/>
  <c r="G51" i="19"/>
  <c r="F51" i="19"/>
  <c r="E51" i="19"/>
  <c r="D51" i="19"/>
  <c r="G27" i="19"/>
  <c r="F27" i="19"/>
  <c r="E27" i="19"/>
  <c r="D27" i="19"/>
  <c r="R82" i="16"/>
  <c r="G82" i="16"/>
  <c r="M81" i="16"/>
  <c r="M81" i="16" a="1"/>
  <c r="G81" i="16"/>
  <c r="G81" i="16" a="1"/>
  <c r="F81" i="16"/>
  <c r="E81" i="16"/>
  <c r="D81" i="16"/>
  <c r="M80" i="16"/>
  <c r="M80" i="16" a="1"/>
  <c r="F80" i="16"/>
  <c r="E80" i="16"/>
  <c r="D80" i="16"/>
  <c r="M79" i="16"/>
  <c r="M79" i="16" a="1"/>
  <c r="G79" i="16"/>
  <c r="G79" i="16" a="1"/>
  <c r="F79" i="16"/>
  <c r="E79" i="16"/>
  <c r="D79" i="16"/>
  <c r="M78" i="16"/>
  <c r="M78" i="16" a="1"/>
  <c r="G78" i="16"/>
  <c r="G78" i="16" a="1"/>
  <c r="F78" i="16"/>
  <c r="E78" i="16"/>
  <c r="D78" i="16"/>
  <c r="M77" i="16"/>
  <c r="M77" i="16" a="1"/>
  <c r="G77" i="16"/>
  <c r="G77" i="16" a="1"/>
  <c r="F77" i="16"/>
  <c r="E77" i="16"/>
  <c r="D77" i="16"/>
  <c r="M76" i="16"/>
  <c r="M76" i="16" a="1"/>
  <c r="G76" i="16"/>
  <c r="G76" i="16" a="1"/>
  <c r="F76" i="16"/>
  <c r="E76" i="16"/>
  <c r="D76" i="16"/>
  <c r="F75" i="16"/>
  <c r="E75" i="16"/>
  <c r="D75" i="16"/>
  <c r="F74" i="16"/>
  <c r="E74" i="16"/>
  <c r="D74" i="16"/>
  <c r="M73" i="16"/>
  <c r="M73" i="16" a="1"/>
  <c r="G73" i="16"/>
  <c r="G73" i="16" a="1"/>
  <c r="F73" i="16"/>
  <c r="E73" i="16"/>
  <c r="D73" i="16"/>
  <c r="M72" i="16"/>
  <c r="M72" i="16" a="1"/>
  <c r="G72" i="16"/>
  <c r="G72" i="16" a="1"/>
  <c r="F72" i="16"/>
  <c r="E72" i="16"/>
  <c r="D72" i="16"/>
  <c r="M71" i="16"/>
  <c r="M71" i="16" a="1"/>
  <c r="G71" i="16"/>
  <c r="G71" i="16" a="1"/>
  <c r="F71" i="16"/>
  <c r="E71" i="16"/>
  <c r="D71" i="16"/>
  <c r="M70" i="16"/>
  <c r="M70" i="16" a="1"/>
  <c r="G70" i="16"/>
  <c r="G70" i="16" a="1"/>
  <c r="F70" i="16"/>
  <c r="E70" i="16"/>
  <c r="D70" i="16"/>
  <c r="M69" i="16"/>
  <c r="M69" i="16" a="1"/>
  <c r="G69" i="16"/>
  <c r="G69" i="16" a="1"/>
  <c r="F69" i="16"/>
  <c r="E69" i="16"/>
  <c r="D69" i="16"/>
  <c r="M68" i="16"/>
  <c r="M68" i="16" a="1"/>
  <c r="G68" i="16"/>
  <c r="G68" i="16" a="1"/>
  <c r="F68" i="16"/>
  <c r="E68" i="16"/>
  <c r="D68" i="16"/>
  <c r="F67" i="16"/>
  <c r="E67" i="16"/>
  <c r="D67" i="16"/>
  <c r="M66" i="16"/>
  <c r="M66" i="16" a="1"/>
  <c r="G66" i="16"/>
  <c r="G66" i="16" a="1"/>
  <c r="F66" i="16"/>
  <c r="E66" i="16"/>
  <c r="D66" i="16"/>
  <c r="M65" i="16"/>
  <c r="M65" i="16" a="1"/>
  <c r="F65" i="16"/>
  <c r="E65" i="16"/>
  <c r="D65" i="16"/>
  <c r="M64" i="16"/>
  <c r="M64" i="16" a="1"/>
  <c r="G64" i="16"/>
  <c r="G64" i="16" a="1"/>
  <c r="F64" i="16"/>
  <c r="E64" i="16"/>
  <c r="D64" i="16"/>
  <c r="M63" i="16"/>
  <c r="M63" i="16" a="1"/>
  <c r="F63" i="16"/>
  <c r="E63" i="16"/>
  <c r="D63" i="16"/>
  <c r="M62" i="16"/>
  <c r="M62" i="16" a="1"/>
  <c r="F62" i="16"/>
  <c r="E62" i="16"/>
  <c r="D62" i="16"/>
  <c r="M61" i="16"/>
  <c r="M61" i="16" a="1"/>
  <c r="F61" i="16"/>
  <c r="E61" i="16"/>
  <c r="D61" i="16"/>
  <c r="M60" i="16"/>
  <c r="M60" i="16" a="1"/>
  <c r="F60" i="16"/>
  <c r="E60" i="16"/>
  <c r="D60" i="16"/>
  <c r="M59" i="16"/>
  <c r="M59" i="16" a="1"/>
  <c r="G59" i="16"/>
  <c r="G59" i="16" a="1"/>
  <c r="F59" i="16"/>
  <c r="E59" i="16"/>
  <c r="D59" i="16"/>
  <c r="F58" i="16"/>
  <c r="E58" i="16"/>
  <c r="D58" i="16"/>
  <c r="F52" i="16"/>
  <c r="E52" i="16"/>
  <c r="D52" i="16"/>
  <c r="F50" i="16"/>
  <c r="E50" i="16"/>
  <c r="D50" i="16"/>
  <c r="F49" i="16"/>
  <c r="E49" i="16"/>
  <c r="D49" i="16"/>
  <c r="J48" i="16"/>
  <c r="I48" i="16"/>
  <c r="F48" i="16"/>
  <c r="E48" i="16"/>
  <c r="D48" i="16"/>
  <c r="F47" i="16"/>
  <c r="E47" i="16"/>
  <c r="D47" i="16"/>
  <c r="F46" i="16"/>
  <c r="E46" i="16"/>
  <c r="D46" i="16"/>
  <c r="F45" i="16"/>
  <c r="E45" i="16"/>
  <c r="D45" i="16"/>
  <c r="F44" i="16"/>
  <c r="E44" i="16"/>
  <c r="D44" i="16"/>
  <c r="F43" i="16"/>
  <c r="E43" i="16"/>
  <c r="D43" i="16"/>
  <c r="F41" i="16"/>
  <c r="E41" i="16"/>
  <c r="D41" i="16"/>
  <c r="F40" i="16"/>
  <c r="E40" i="16"/>
  <c r="D40" i="16"/>
  <c r="F39" i="16"/>
  <c r="E39" i="16"/>
  <c r="D39" i="16"/>
  <c r="F38" i="16"/>
  <c r="E38" i="16"/>
  <c r="D38" i="16"/>
  <c r="F37" i="16"/>
  <c r="E37" i="16"/>
  <c r="D37" i="16"/>
  <c r="F35" i="16"/>
  <c r="E35" i="16"/>
  <c r="D35" i="16"/>
  <c r="F34" i="16"/>
  <c r="E34" i="16"/>
  <c r="D34" i="16"/>
  <c r="F33" i="16"/>
  <c r="E33" i="16"/>
  <c r="D33" i="16"/>
  <c r="F32" i="16"/>
  <c r="E32" i="16"/>
  <c r="D32" i="16"/>
  <c r="F30" i="16"/>
  <c r="E30" i="16"/>
  <c r="D30" i="16"/>
  <c r="F29" i="16"/>
  <c r="E29" i="16"/>
  <c r="D29" i="16"/>
  <c r="F28" i="16"/>
  <c r="E28" i="16"/>
  <c r="D28" i="16"/>
  <c r="F27" i="16"/>
  <c r="E27" i="16"/>
  <c r="D27" i="16"/>
  <c r="F26" i="16"/>
  <c r="E26" i="16"/>
  <c r="D26" i="16"/>
  <c r="F25" i="16"/>
  <c r="E25" i="16"/>
  <c r="D25" i="16"/>
  <c r="F24" i="16"/>
  <c r="E24" i="16"/>
  <c r="D24" i="16"/>
  <c r="F23" i="16"/>
  <c r="E23" i="16"/>
  <c r="D23" i="16"/>
  <c r="F22" i="16"/>
  <c r="E22" i="16"/>
  <c r="D22" i="16"/>
  <c r="F21" i="16"/>
  <c r="E21" i="16"/>
  <c r="D21" i="16"/>
  <c r="F20" i="16"/>
  <c r="E20" i="16"/>
  <c r="D20" i="16"/>
  <c r="F19" i="16"/>
  <c r="E19" i="16"/>
  <c r="D19" i="16"/>
  <c r="F18" i="16"/>
  <c r="E18" i="16"/>
  <c r="D18" i="16"/>
  <c r="F16" i="16"/>
  <c r="E16" i="16"/>
  <c r="D16" i="16"/>
  <c r="F15" i="16"/>
  <c r="E15" i="16"/>
  <c r="D15" i="16"/>
  <c r="F14" i="16"/>
  <c r="E14" i="16"/>
  <c r="D14" i="16"/>
  <c r="F13" i="16"/>
  <c r="E13" i="16"/>
  <c r="D13" i="16"/>
  <c r="F12" i="16"/>
  <c r="E12" i="16"/>
  <c r="D12" i="16"/>
  <c r="F11" i="16"/>
  <c r="E11" i="16"/>
  <c r="D11" i="16"/>
  <c r="F10" i="16"/>
  <c r="E10" i="16"/>
  <c r="D10" i="16"/>
  <c r="F9" i="16"/>
  <c r="E9" i="16"/>
  <c r="D9" i="16"/>
  <c r="F6" i="16"/>
  <c r="E6" i="16"/>
  <c r="D6" i="16"/>
  <c r="C2" i="16"/>
  <c r="R82" i="14"/>
  <c r="G82" i="14"/>
  <c r="M81" i="14"/>
  <c r="M81" i="14" a="1"/>
  <c r="G81" i="14"/>
  <c r="G81" i="14" a="1"/>
  <c r="F81" i="14"/>
  <c r="E81" i="14"/>
  <c r="D81" i="14"/>
  <c r="M80" i="14"/>
  <c r="M80" i="14" a="1"/>
  <c r="F80" i="14"/>
  <c r="E80" i="14"/>
  <c r="D80" i="14"/>
  <c r="M79" i="14"/>
  <c r="M79" i="14" a="1"/>
  <c r="G79" i="14"/>
  <c r="G79" i="14" a="1"/>
  <c r="F79" i="14"/>
  <c r="E79" i="14"/>
  <c r="D79" i="14"/>
  <c r="M78" i="14"/>
  <c r="M78" i="14" a="1"/>
  <c r="G78" i="14"/>
  <c r="G78" i="14" a="1"/>
  <c r="F78" i="14"/>
  <c r="E78" i="14"/>
  <c r="D78" i="14"/>
  <c r="M77" i="14"/>
  <c r="M77" i="14" a="1"/>
  <c r="G77" i="14"/>
  <c r="G77" i="14" a="1"/>
  <c r="F77" i="14"/>
  <c r="E77" i="14"/>
  <c r="D77" i="14"/>
  <c r="M76" i="14"/>
  <c r="M76" i="14" a="1"/>
  <c r="G76" i="14"/>
  <c r="G76" i="14" a="1"/>
  <c r="F76" i="14"/>
  <c r="E76" i="14"/>
  <c r="D76" i="14"/>
  <c r="F75" i="14"/>
  <c r="E75" i="14"/>
  <c r="D75" i="14"/>
  <c r="F74" i="14"/>
  <c r="E74" i="14"/>
  <c r="D74" i="14"/>
  <c r="M73" i="14"/>
  <c r="M73" i="14" a="1"/>
  <c r="G73" i="14"/>
  <c r="G73" i="14" a="1"/>
  <c r="F73" i="14"/>
  <c r="E73" i="14"/>
  <c r="D73" i="14"/>
  <c r="M72" i="14"/>
  <c r="M72" i="14" a="1"/>
  <c r="G72" i="14"/>
  <c r="G72" i="14" a="1"/>
  <c r="F72" i="14"/>
  <c r="E72" i="14"/>
  <c r="D72" i="14"/>
  <c r="M71" i="14"/>
  <c r="M71" i="14" a="1"/>
  <c r="G71" i="14"/>
  <c r="G71" i="14" a="1"/>
  <c r="F71" i="14"/>
  <c r="E71" i="14"/>
  <c r="D71" i="14"/>
  <c r="M70" i="14"/>
  <c r="M70" i="14" a="1"/>
  <c r="G70" i="14"/>
  <c r="G70" i="14" a="1"/>
  <c r="F70" i="14"/>
  <c r="E70" i="14"/>
  <c r="D70" i="14"/>
  <c r="M69" i="14"/>
  <c r="M69" i="14" a="1"/>
  <c r="G69" i="14"/>
  <c r="G69" i="14" a="1"/>
  <c r="F69" i="14"/>
  <c r="E69" i="14"/>
  <c r="D69" i="14"/>
  <c r="M68" i="14"/>
  <c r="M68" i="14" a="1"/>
  <c r="G68" i="14"/>
  <c r="G68" i="14" a="1"/>
  <c r="F68" i="14"/>
  <c r="E68" i="14"/>
  <c r="D68" i="14"/>
  <c r="F67" i="14"/>
  <c r="E67" i="14"/>
  <c r="D67" i="14"/>
  <c r="M66" i="14"/>
  <c r="M66" i="14" a="1"/>
  <c r="G66" i="14"/>
  <c r="G66" i="14" a="1"/>
  <c r="F66" i="14"/>
  <c r="E66" i="14"/>
  <c r="D66" i="14"/>
  <c r="M65" i="14"/>
  <c r="M65" i="14" a="1"/>
  <c r="F65" i="14"/>
  <c r="E65" i="14"/>
  <c r="D65" i="14"/>
  <c r="M64" i="14"/>
  <c r="M64" i="14" a="1"/>
  <c r="G64" i="14"/>
  <c r="G64" i="14" a="1"/>
  <c r="F64" i="14"/>
  <c r="E64" i="14"/>
  <c r="D64" i="14"/>
  <c r="M63" i="14"/>
  <c r="M63" i="14" a="1"/>
  <c r="F63" i="14"/>
  <c r="E63" i="14"/>
  <c r="D63" i="14"/>
  <c r="M62" i="14"/>
  <c r="M62" i="14" a="1"/>
  <c r="F62" i="14"/>
  <c r="E62" i="14"/>
  <c r="D62" i="14"/>
  <c r="M61" i="14"/>
  <c r="M61" i="14" a="1"/>
  <c r="F61" i="14"/>
  <c r="E61" i="14"/>
  <c r="D61" i="14"/>
  <c r="M60" i="14"/>
  <c r="M60" i="14" a="1"/>
  <c r="F60" i="14"/>
  <c r="E60" i="14"/>
  <c r="D60" i="14"/>
  <c r="M59" i="14"/>
  <c r="M59" i="14" a="1"/>
  <c r="G59" i="14"/>
  <c r="G59" i="14" a="1"/>
  <c r="F59" i="14"/>
  <c r="E59" i="14"/>
  <c r="D59" i="14"/>
  <c r="F58" i="14"/>
  <c r="E58" i="14"/>
  <c r="D58" i="14"/>
  <c r="E55" i="14"/>
  <c r="D55" i="14"/>
  <c r="F54" i="14"/>
  <c r="E54" i="14"/>
  <c r="D54" i="14"/>
  <c r="F52" i="14"/>
  <c r="E52" i="14"/>
  <c r="D52" i="14"/>
  <c r="F50" i="14"/>
  <c r="E50" i="14"/>
  <c r="D50" i="14"/>
  <c r="F49" i="14"/>
  <c r="E49" i="14"/>
  <c r="D49" i="14"/>
  <c r="S48" i="14"/>
  <c r="R48" i="14"/>
  <c r="F48" i="14"/>
  <c r="E48" i="14"/>
  <c r="D48" i="14"/>
  <c r="F47" i="14"/>
  <c r="E47" i="14"/>
  <c r="D47" i="14"/>
  <c r="F46" i="14"/>
  <c r="E46" i="14"/>
  <c r="D46" i="14"/>
  <c r="F45" i="14"/>
  <c r="E45" i="14"/>
  <c r="D45" i="14"/>
  <c r="F44" i="14"/>
  <c r="E44" i="14"/>
  <c r="D44" i="14"/>
  <c r="F43" i="14"/>
  <c r="E43" i="14"/>
  <c r="D43" i="14"/>
  <c r="F41" i="14"/>
  <c r="E41" i="14"/>
  <c r="D41" i="14"/>
  <c r="F40" i="14"/>
  <c r="E40" i="14"/>
  <c r="D40" i="14"/>
  <c r="F39" i="14"/>
  <c r="E39" i="14"/>
  <c r="D39" i="14"/>
  <c r="F38" i="14"/>
  <c r="E38" i="14"/>
  <c r="D38" i="14"/>
  <c r="F37" i="14"/>
  <c r="E37" i="14"/>
  <c r="D37" i="14"/>
  <c r="F35" i="14"/>
  <c r="E35" i="14"/>
  <c r="D35" i="14"/>
  <c r="F34" i="14"/>
  <c r="E34" i="14"/>
  <c r="D34" i="14"/>
  <c r="F33" i="14"/>
  <c r="E33" i="14"/>
  <c r="D33" i="14"/>
  <c r="F32" i="14"/>
  <c r="E32" i="14"/>
  <c r="D32" i="14"/>
  <c r="F26" i="14"/>
  <c r="E26" i="14"/>
  <c r="D26" i="14"/>
  <c r="F24" i="14"/>
  <c r="E24" i="14"/>
  <c r="D24" i="14"/>
  <c r="F23" i="14"/>
  <c r="E23" i="14"/>
  <c r="D23" i="14"/>
  <c r="F22" i="14"/>
  <c r="E22" i="14"/>
  <c r="D22" i="14"/>
  <c r="F20" i="14"/>
  <c r="E20" i="14"/>
  <c r="D20" i="14"/>
  <c r="F19" i="14"/>
  <c r="E19" i="14"/>
  <c r="D19" i="14"/>
  <c r="F18" i="14"/>
  <c r="E18" i="14"/>
  <c r="D18" i="14"/>
  <c r="F16" i="14"/>
  <c r="E16" i="14"/>
  <c r="D16" i="14"/>
  <c r="F15" i="14"/>
  <c r="E15" i="14"/>
  <c r="D15" i="14"/>
  <c r="F14" i="14"/>
  <c r="E14" i="14"/>
  <c r="D14" i="14"/>
  <c r="F13" i="14"/>
  <c r="E13" i="14"/>
  <c r="D13" i="14"/>
  <c r="F12" i="14"/>
  <c r="E12" i="14"/>
  <c r="D12" i="14"/>
  <c r="F11" i="14"/>
  <c r="E11" i="14"/>
  <c r="D11" i="14"/>
  <c r="F10" i="14"/>
  <c r="E10" i="14"/>
  <c r="D10" i="14"/>
  <c r="F9" i="14"/>
  <c r="E9" i="14"/>
  <c r="D9" i="14"/>
  <c r="F6" i="14"/>
  <c r="E6" i="14"/>
  <c r="D6" i="14"/>
  <c r="C2" i="14"/>
  <c r="AC11" i="5" l="1"/>
  <c r="AD8" i="5"/>
  <c r="AD21" i="5"/>
  <c r="AE8" i="5"/>
  <c r="AE11" i="5"/>
  <c r="AE14" i="5"/>
  <c r="AE21" i="5"/>
  <c r="AC23" i="5"/>
  <c r="AF8" i="5"/>
  <c r="AF11" i="5"/>
  <c r="AF14" i="5"/>
  <c r="AF21" i="5"/>
  <c r="AB22" i="5"/>
  <c r="AD23" i="5"/>
  <c r="AC8" i="5"/>
  <c r="AC14" i="5"/>
  <c r="AD11" i="5"/>
  <c r="AD14" i="5"/>
  <c r="AC9" i="5"/>
  <c r="AC12" i="5"/>
  <c r="AC19" i="5"/>
  <c r="AC22" i="5"/>
  <c r="AE23" i="5"/>
  <c r="AD9" i="5"/>
  <c r="AD12" i="5"/>
  <c r="AD19" i="5"/>
  <c r="AD22" i="5"/>
  <c r="S23" i="5"/>
  <c r="AF23" i="5"/>
  <c r="AE12" i="5"/>
  <c r="AE22" i="5"/>
  <c r="AF9" i="5"/>
  <c r="AF12" i="5"/>
  <c r="AF19" i="5"/>
  <c r="U23" i="5"/>
  <c r="AC21" i="5"/>
  <c r="AC7" i="5"/>
  <c r="AC10" i="5"/>
  <c r="AC13" i="5"/>
  <c r="AE9" i="5"/>
  <c r="AE19" i="5"/>
  <c r="AD7" i="5"/>
  <c r="AD10" i="5"/>
  <c r="AD13" i="5"/>
  <c r="I36" i="10"/>
  <c r="F58" i="4"/>
  <c r="J9" i="4"/>
  <c r="G51" i="4"/>
  <c r="L7" i="4"/>
  <c r="J7" i="4" s="1"/>
  <c r="H8" i="4"/>
  <c r="H11" i="4"/>
  <c r="H49" i="4"/>
  <c r="H55" i="4"/>
  <c r="H56" i="4" s="1"/>
  <c r="H14" i="4"/>
  <c r="J16" i="4" l="1"/>
  <c r="J10" i="4"/>
  <c r="J18" i="4"/>
  <c r="J12" i="4"/>
  <c r="J22" i="4"/>
  <c r="J8" i="4"/>
  <c r="I56" i="4"/>
  <c r="G58" i="4"/>
  <c r="I51" i="4"/>
  <c r="H51" i="4"/>
  <c r="H58" i="4" s="1"/>
  <c r="J17" i="4" l="1"/>
  <c r="J11" i="4"/>
  <c r="J21" i="4"/>
  <c r="J15" i="4"/>
  <c r="J24" i="4"/>
  <c r="D82" i="10"/>
  <c r="I82" i="10" s="1"/>
  <c r="J27" i="4"/>
  <c r="J30" i="4"/>
  <c r="J23" i="4"/>
  <c r="J28" i="4"/>
  <c r="I58" i="4"/>
  <c r="J13" i="4"/>
  <c r="J20" i="4" l="1"/>
  <c r="J14" i="4"/>
  <c r="J19" i="4"/>
  <c r="I86" i="10"/>
  <c r="D83" i="10"/>
  <c r="I83" i="10" s="1"/>
  <c r="J26" i="4"/>
  <c r="J34" i="4"/>
  <c r="J29" i="4"/>
  <c r="J33" i="4"/>
  <c r="J36" i="4"/>
  <c r="C88" i="10" l="1"/>
  <c r="C90" i="10"/>
  <c r="D84" i="10"/>
  <c r="E84" i="10" s="1"/>
  <c r="F84" i="10" s="1"/>
  <c r="G84" i="10" s="1"/>
  <c r="H84" i="10" s="1"/>
  <c r="I84" i="10" s="1"/>
  <c r="J35" i="4"/>
  <c r="J42" i="4"/>
  <c r="J39" i="4"/>
  <c r="J40" i="4"/>
  <c r="J38" i="4" l="1"/>
  <c r="J32" i="4"/>
  <c r="J31" i="4"/>
  <c r="J25" i="4"/>
  <c r="J48" i="4"/>
  <c r="J45" i="4"/>
  <c r="J41" i="4"/>
  <c r="J46" i="4"/>
  <c r="J44" i="4"/>
  <c r="J37" i="4" l="1"/>
  <c r="J50" i="4"/>
  <c r="J47" i="4"/>
  <c r="J43" i="4"/>
  <c r="L51" i="4" l="1"/>
  <c r="M51" i="4" s="1"/>
  <c r="J49" i="4"/>
  <c r="J51" i="4" s="1"/>
  <c r="J52" i="4" s="1"/>
  <c r="L55" i="4" l="1"/>
  <c r="L52" i="4"/>
  <c r="J55" i="4" l="1"/>
  <c r="J56" i="4" s="1"/>
  <c r="J58" i="4" s="1"/>
  <c r="L56" i="4"/>
  <c r="L58" i="4"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<sst xmlns="http://schemas.openxmlformats.org/spreadsheetml/2006/main" count="1834" uniqueCount="1454">
  <si>
    <t>Fluxuri de numerar din activitatea operaţională</t>
  </si>
  <si>
    <t>Plăţi pentru stocuri şi servicii procurate</t>
  </si>
  <si>
    <t>Plăţi către angajaţi şi organe de asigurare socială</t>
  </si>
  <si>
    <t>Plata impozitului pe venit</t>
  </si>
  <si>
    <t>Alte încasări</t>
  </si>
  <si>
    <t>Alte plăţi</t>
  </si>
  <si>
    <t>Fluxul net de numerar din activitatea operaţională</t>
  </si>
  <si>
    <t>Fluxuri de numerar din activitatea de investiţii</t>
  </si>
  <si>
    <t>Plăţi aferente intrărilor de active imobilizate</t>
  </si>
  <si>
    <t>Dividende încasate</t>
  </si>
  <si>
    <t>Alte încasări (investiții)</t>
  </si>
  <si>
    <t>Fluxul net de numerar din activitatea cu active imobilizate</t>
  </si>
  <si>
    <t>Fluxuri de numerar din activitatea financiară</t>
  </si>
  <si>
    <t>Plăţi aferente rambursării creditelor şi împrumuturilor</t>
  </si>
  <si>
    <t>Dividende plătite</t>
  </si>
  <si>
    <t>Încasări din operaţiuni de capital</t>
  </si>
  <si>
    <t>Alte încasări (plăţi)</t>
  </si>
  <si>
    <t>Fluxul net de numerar din activitatea financiară</t>
  </si>
  <si>
    <t>Fluxul net de numerar total</t>
  </si>
  <si>
    <t>Diferenţe de curs valutar favorabile (nefavorabile)</t>
  </si>
  <si>
    <t>Indicatori</t>
  </si>
  <si>
    <t>Cheltuieli de distribuție</t>
  </si>
  <si>
    <t xml:space="preserve">Cheltuieli administrative </t>
  </si>
  <si>
    <t xml:space="preserve">Cheltuieli (economii) privind impozitul pe venit </t>
  </si>
  <si>
    <t>Capital propriu</t>
  </si>
  <si>
    <t xml:space="preserve">Venituri din vânzări </t>
  </si>
  <si>
    <t>Încasări sub formă de credite</t>
  </si>
  <si>
    <t>Finanțare nerambursabilă din prezentul Program</t>
  </si>
  <si>
    <t>Încasări sub formă de împrumuturi (inclusiv contribuția Fondatorului)</t>
  </si>
  <si>
    <t>Subvenții de stat</t>
  </si>
  <si>
    <t>Sold de numerar la începutul perioadei de gestiune</t>
  </si>
  <si>
    <t>Situația fluxurilor de numerar prognozată</t>
  </si>
  <si>
    <t>Rezultatul din alte activități (cu active imobilizate, financiară, etc)</t>
  </si>
  <si>
    <t>Cheltuieli de remunerare a muncii</t>
  </si>
  <si>
    <t>Numărul de salariați sezonieri</t>
  </si>
  <si>
    <t>Vânzări totale</t>
  </si>
  <si>
    <t>Denumire produs/serviciu</t>
  </si>
  <si>
    <t>Volum</t>
  </si>
  <si>
    <t>Valoare</t>
  </si>
  <si>
    <t>TOTAL volum/venituri</t>
  </si>
  <si>
    <t>Legenda:</t>
  </si>
  <si>
    <t>Articole de investiții</t>
  </si>
  <si>
    <t>Sursa de finanțare</t>
  </si>
  <si>
    <t>Cantitate (nr. unități)</t>
  </si>
  <si>
    <t xml:space="preserve">TOTAL: </t>
  </si>
  <si>
    <t>Nr. d/o</t>
  </si>
  <si>
    <t>Valoare - reprezintă veniturile înregistare în urma vânzărilor produselor/serviciilor, exprimate în MDL.</t>
  </si>
  <si>
    <t>Numărul mediu scriptic de salariați în echivalent de normă completă de muncă</t>
  </si>
  <si>
    <t>Valoarea totală a investiției inclusiv TVA (lei)</t>
  </si>
  <si>
    <t>Valoarea investiției fără TVA (lei)</t>
  </si>
  <si>
    <t>Suma TVA
 (lei)</t>
  </si>
  <si>
    <t>Volum - reprezintă volumul vânzărilor pe o anumită perioadă de timp, exprimate în kg, tone, nr. de clienți deserviți, unități, etc.</t>
  </si>
  <si>
    <t>femei</t>
  </si>
  <si>
    <t>bărbați</t>
  </si>
  <si>
    <t>Numărul de salariați, total, 
   din care:</t>
  </si>
  <si>
    <t>Câștigul salarial mediu lunar pe întreprindere</t>
  </si>
  <si>
    <t>INDICATORI PRIVIND VOLUMUL PRODUCȚIEI</t>
  </si>
  <si>
    <t>INDICATORI PRIVIND EXPORTURILE</t>
  </si>
  <si>
    <t>INDICATORI PRIVIND FORȚA DE MUNCĂ</t>
  </si>
  <si>
    <t>Ritmul de creștere a câștigului salarial față de anul precedent</t>
  </si>
  <si>
    <t>EBITDA</t>
  </si>
  <si>
    <t>Valoarea producției fabricate (unități valorice)</t>
  </si>
  <si>
    <r>
      <t xml:space="preserve">Productivitatea muncii </t>
    </r>
    <r>
      <rPr>
        <i/>
        <sz val="11"/>
        <color rgb="FF000000"/>
        <rFont val="Times New Roman"/>
        <family val="1"/>
        <charset val="204"/>
      </rPr>
      <t>(în baza venitului din vânzări)</t>
    </r>
  </si>
  <si>
    <t>Ritmul de creștere a productivității muncii față de anul precedent</t>
  </si>
  <si>
    <t>Creșterea productivității muncii în raport cu creșterea câștigurilor salariale (p.p)</t>
  </si>
  <si>
    <t>Sold de numerar la sfârșitul perioadei de gestiune</t>
  </si>
  <si>
    <r>
      <rPr>
        <b/>
        <sz val="14"/>
        <color theme="1"/>
        <rFont val="Times New Roman"/>
        <family val="1"/>
        <charset val="204"/>
      </rPr>
      <t>Volumul vânzărilor prognozate</t>
    </r>
    <r>
      <rPr>
        <sz val="14"/>
        <color theme="8"/>
        <rFont val="Times New Roman"/>
        <family val="1"/>
        <charset val="204"/>
      </rPr>
      <t xml:space="preserve">
</t>
    </r>
  </si>
  <si>
    <t>Granturi (altele decât cele din prezentul Program)</t>
  </si>
  <si>
    <t xml:space="preserve">Profit net (pierdere netă) </t>
  </si>
  <si>
    <r>
      <t>Amortizarea imobilizărilor necorporale (</t>
    </r>
    <r>
      <rPr>
        <i/>
        <sz val="11"/>
        <color rgb="FF000000"/>
        <rFont val="Times New Roman"/>
        <family val="1"/>
        <charset val="204"/>
      </rPr>
      <t>calculată pentru anul de gestiune corespunzător</t>
    </r>
    <r>
      <rPr>
        <b/>
        <sz val="11"/>
        <color rgb="FF000000"/>
        <rFont val="Times New Roman"/>
        <family val="1"/>
        <charset val="204"/>
      </rPr>
      <t>)</t>
    </r>
  </si>
  <si>
    <r>
      <t xml:space="preserve">Amortizarea imobilizărilor corporale </t>
    </r>
    <r>
      <rPr>
        <i/>
        <sz val="11"/>
        <color rgb="FF000000"/>
        <rFont val="Times New Roman"/>
        <family val="1"/>
        <charset val="204"/>
      </rPr>
      <t>(calculată pentru anul de gestiune corespunzător)</t>
    </r>
  </si>
  <si>
    <t>Furnizorul/prestatorul potențial identificat</t>
  </si>
  <si>
    <t>Întreprinderea:</t>
  </si>
  <si>
    <t xml:space="preserve">Costul vânzărilor </t>
  </si>
  <si>
    <t>Încasări din vânzări</t>
  </si>
  <si>
    <t>Dobânzi plătite</t>
  </si>
  <si>
    <t>Încasări din vânzarea activelor imobilizate</t>
  </si>
  <si>
    <t>Dobânzi încasate</t>
  </si>
  <si>
    <t xml:space="preserve">Profitul brut (pierdere globală) </t>
  </si>
  <si>
    <t>Rentabilitatea veniturilor din vânzări</t>
  </si>
  <si>
    <t xml:space="preserve">Alte venituri operaționale </t>
  </si>
  <si>
    <t xml:space="preserve">Alte cheltuieli operaționale </t>
  </si>
  <si>
    <t>Rezultatul din activitatea operațională: profit (pierdere)</t>
  </si>
  <si>
    <t xml:space="preserve">Profitul (pierderea) perioadei de gestiune până la impozitare </t>
  </si>
  <si>
    <t>Prognoza 2026</t>
  </si>
  <si>
    <t>Prognoza 2027</t>
  </si>
  <si>
    <t>Ritmul de creștere, %</t>
  </si>
  <si>
    <t>Structura vânzărilor, %</t>
  </si>
  <si>
    <t>2025/2024</t>
  </si>
  <si>
    <t>2026/2025</t>
  </si>
  <si>
    <t>2027/2026</t>
  </si>
  <si>
    <t>EFICIENȚA INVESTIȚIILOR</t>
  </si>
  <si>
    <t>Investiții inițiale</t>
  </si>
  <si>
    <t>Total</t>
  </si>
  <si>
    <t>Total investiţii iniţiale</t>
  </si>
  <si>
    <r>
      <t xml:space="preserve">Flux net mijloace băneşti </t>
    </r>
    <r>
      <rPr>
        <i/>
        <sz val="9"/>
        <color theme="1"/>
        <rFont val="Times New Roman"/>
        <family val="1"/>
        <charset val="204"/>
      </rPr>
      <t>(exceptând creditele, împrumuturile pentru finanțarea proiectului curent, dobânda achitată, aceasta regăsindu-se în rata de actualizare)</t>
    </r>
  </si>
  <si>
    <t>Flux net cumulativ mijloace băneşti</t>
  </si>
  <si>
    <t>Eficiența economică a investițiilor</t>
  </si>
  <si>
    <t>Valoarea actualizată netă (NPV)</t>
  </si>
  <si>
    <t>&gt; 0 - proiectul poate fi acceptat; &lt; 0 - proiectul poate fi respins</t>
  </si>
  <si>
    <t>rata de actualizare</t>
  </si>
  <si>
    <t>Rata internă de rentabilitate (IRR)</t>
  </si>
  <si>
    <t>&gt; Rata de actualizare - proiectul poate fi acceptat; &lt; Rata de actualizare - proiectul poate fi respins</t>
  </si>
  <si>
    <t>Termenul de recuperare a investițiilor, ani</t>
  </si>
  <si>
    <t>În scopul determinării indicatorilor ce țin de eficiența investițiilor prognozele pot fi extinse</t>
  </si>
  <si>
    <t>Investiții</t>
  </si>
  <si>
    <t>Contribuția proprie, inclusiv TVA**</t>
  </si>
  <si>
    <t>Întreprinderea / persoana fizică:</t>
  </si>
  <si>
    <t>2024 efectiv</t>
  </si>
  <si>
    <t>Prognoza 2028</t>
  </si>
  <si>
    <t>Venituri din vânzări (cifra de afaceri), lei</t>
  </si>
  <si>
    <t>Profit / pierdere netă, lei</t>
  </si>
  <si>
    <t>Capital propriu, lei</t>
  </si>
  <si>
    <t>Numărul de salariați, pers.</t>
  </si>
  <si>
    <t>Productivitatea muncii (VV/ număr angajați) (lei)</t>
  </si>
  <si>
    <t>Salariul mediu lunar pe întreprindere, lei</t>
  </si>
  <si>
    <t>Ritmul de creștere mediu anual, %</t>
  </si>
  <si>
    <t>Rezultatul din activitatea operațională, lei</t>
  </si>
  <si>
    <t>Impozit pe venit, lei</t>
  </si>
  <si>
    <t>Nr.</t>
  </si>
  <si>
    <t>Criterii de evaluare</t>
  </si>
  <si>
    <r>
      <t xml:space="preserve">Prestator/Furnizor 
</t>
    </r>
    <r>
      <rPr>
        <b/>
        <sz val="9"/>
        <color theme="4" tint="0.39997558519241921"/>
        <rFont val="Times New Roman"/>
        <family val="1"/>
      </rPr>
      <t>(se va indica denumirea companie)</t>
    </r>
  </si>
  <si>
    <t>IDNO</t>
  </si>
  <si>
    <t xml:space="preserve">Serviciu /echipament </t>
  </si>
  <si>
    <t>se va indica IDNO</t>
  </si>
  <si>
    <t>se va indica  Serviciul /echipamentul care urmează a fi achiziționat</t>
  </si>
  <si>
    <t>Prestatorul de servicii/Furnizorul este o companie afiliată sau subsidiară întreprinderii beneficiare de grant :</t>
  </si>
  <si>
    <t>1.1.</t>
  </si>
  <si>
    <t>este independentă financiar de Beneficiarul de Grant și operează pe piața RM în baza dreptului comercial.</t>
  </si>
  <si>
    <t>DA/NU</t>
  </si>
  <si>
    <t>1.2.</t>
  </si>
  <si>
    <t xml:space="preserve"> este afiliată sau subsidiară Beneficiarului de Grant</t>
  </si>
  <si>
    <t>Prestatorul de servicii/Furnizorul este eligibil în conformitate cu:</t>
  </si>
  <si>
    <t>2.1.</t>
  </si>
  <si>
    <t xml:space="preserve">este in conflict de interese fata de Beneficiar de Grant, inclusiv vizavi de alţi clienţi actuali sau precendenţi, </t>
  </si>
  <si>
    <t>2.2.</t>
  </si>
  <si>
    <t>se află în situaţia de incapacitate de a-şi onora obligaţiile în interesul Beneficiarului de Grant</t>
  </si>
  <si>
    <t>2.3.</t>
  </si>
  <si>
    <t>a fost implicat in elaborarea Termenilor de Referinta pentru acest proiect direct sau  prin intermediu companiei afiliată  sau subsidiară întreprinderii Beneficiare de Grant (direct sau indirect)</t>
  </si>
  <si>
    <t xml:space="preserve">Prestatorul / Furnizorul a fost selectat:
-prin concurs transparent şi echitabil
-fără concurs: în baza rezultatelor obținute în urma analizei pieții  sau contractul a fost semnat cu prestator/furnizor prestabilit </t>
  </si>
  <si>
    <t>Descrieți  detaliat procedură de selecate a furnizorului</t>
  </si>
  <si>
    <t xml:space="preserve">	Reclamații primite</t>
  </si>
  <si>
    <t>DA/NU
În cazul DA prezentați detalii</t>
  </si>
  <si>
    <t>Echipamentul procurat este nou și neutilizat</t>
  </si>
  <si>
    <r>
      <rPr>
        <b/>
        <sz val="11"/>
        <rFont val="Times New Roman"/>
        <family val="1"/>
      </rPr>
      <t>Solicitant:</t>
    </r>
    <r>
      <rPr>
        <sz val="11"/>
        <rFont val="Times New Roman"/>
        <family val="1"/>
      </rPr>
      <t xml:space="preserve">
Declar pe propria răspundere că am luat cunoştinţă cu toate condiţiile de participare în proiect, precum şi că informaţia prezentată de mine este adevărată în toate aspectele.
Oferirea de informației falsă poate duce la:
 - nulitatea aprobării contractelor cu Prestator de servicii/Furnizor sus mentionat, care ar urma să fie cofinanțate din sursele Proiectului investițional implementat cu suportul Programului de creștere a competitivității întreprinderilor mici și mijlocii și internaționalizare  acestora;
 - obligarea beneficiarului de a returna sumele deja achitate în cadrul proiectului aprobat. 
Nume, prenume persoanei, care a semnat Fișa  ____________________________ 
Funcția  _______________
*Semnătura   _______________________________
</t>
    </r>
  </si>
  <si>
    <r>
      <t>Persoanele afiliate –</t>
    </r>
    <r>
      <rPr>
        <sz val="10"/>
        <rFont val="Times New Roman"/>
        <family val="1"/>
      </rPr>
      <t xml:space="preserve"> soțul/soția, rudele sau afinii până la gradul al doilea de rudenie cu Beneficiarul Programului.</t>
    </r>
  </si>
  <si>
    <r>
      <rPr>
        <b/>
        <sz val="10"/>
        <color theme="1"/>
        <rFont val="Times New Roman"/>
        <family val="1"/>
      </rPr>
      <t>Conflict de interes</t>
    </r>
    <r>
      <rPr>
        <sz val="10"/>
        <color theme="1"/>
        <rFont val="Times New Roman"/>
        <family val="1"/>
      </rPr>
      <t xml:space="preserve"> – constituie utilizarea calității de fondator/administrator al întreprinderii, în folos propriu sau a persoanelor afiliate, pentru aranjarea tranzacțiilor fictive și/sau cu Beneficiarul Programului în scopul justificării efectuării investiției din contul resurselor proprii și finanțării nerambursabile.</t>
    </r>
  </si>
  <si>
    <t>Numărul de salariați, total
     din care:</t>
  </si>
  <si>
    <t>Salariul mediu lunar pe întreprindere</t>
  </si>
  <si>
    <t>Indicatorii economico-financiari</t>
  </si>
  <si>
    <t>Formula de calcul</t>
  </si>
  <si>
    <t>Valoarea recomandată</t>
  </si>
  <si>
    <t>Explicații</t>
  </si>
  <si>
    <t>INDICATORI DE STRUCTURĂ PATRIMONIALĂ</t>
  </si>
  <si>
    <t>Rata activelor imobilizate</t>
  </si>
  <si>
    <r>
      <t>Total active imobilizate/</t>
    </r>
    <r>
      <rPr>
        <sz val="10"/>
        <rFont val="Times New Roman"/>
        <family val="1"/>
        <charset val="204"/>
      </rPr>
      <t xml:space="preserve"> </t>
    </r>
    <r>
      <rPr>
        <i/>
        <sz val="10"/>
        <rFont val="Times New Roman"/>
        <family val="1"/>
        <charset val="204"/>
      </rPr>
      <t>Total active</t>
    </r>
  </si>
  <si>
    <t>Reflectă ponderea elementelor patrimoniale aflate permanent în patrimoniu şi măsoară gradul de imobilizare a elementelor de capital.</t>
  </si>
  <si>
    <t>Rata activelor circulante</t>
  </si>
  <si>
    <r>
      <t>Total active circulante/</t>
    </r>
    <r>
      <rPr>
        <sz val="10"/>
        <rFont val="Times New Roman"/>
        <family val="1"/>
        <charset val="204"/>
      </rPr>
      <t xml:space="preserve"> </t>
    </r>
    <r>
      <rPr>
        <i/>
        <sz val="10"/>
        <rFont val="Times New Roman"/>
        <family val="1"/>
        <charset val="204"/>
      </rPr>
      <t>Total active</t>
    </r>
  </si>
  <si>
    <t>Rata activelor circulante se aﬂa in dependenta opusa cu rata imobilizarilor.</t>
  </si>
  <si>
    <t>Rata creanţelor în valoarea totală a activelor</t>
  </si>
  <si>
    <r>
      <t>Total creanţe /</t>
    </r>
    <r>
      <rPr>
        <sz val="10"/>
        <rFont val="Times New Roman"/>
        <family val="1"/>
        <charset val="204"/>
      </rPr>
      <t xml:space="preserve"> </t>
    </r>
    <r>
      <rPr>
        <i/>
        <sz val="10"/>
        <rFont val="Times New Roman"/>
        <family val="1"/>
        <charset val="204"/>
      </rPr>
      <t>Total active</t>
    </r>
  </si>
  <si>
    <t>Rata creanțelor este o parte componenta a ratei activelor circulante. Este un paramentru relativ constant și reflectă ponderea creanțelor pe termen scurt în total active</t>
  </si>
  <si>
    <t>Rata disponibilităților</t>
  </si>
  <si>
    <t xml:space="preserve"> Total numerar și documente bănești / Total active</t>
  </si>
  <si>
    <t>Reflectă cota parte a activelor trezoreriale în activele totale a întreprinderii.</t>
  </si>
  <si>
    <t>Rata stocurilor</t>
  </si>
  <si>
    <t>Total stocuri / Total active</t>
  </si>
  <si>
    <t>Reflectă ponderea stocurilor din totalul activelor întreprinderii</t>
  </si>
  <si>
    <t>Rata autonomiei financiare</t>
  </si>
  <si>
    <t>Total capital propriu / Total pasive</t>
  </si>
  <si>
    <t>Valoarea recomandată min. 33%</t>
  </si>
  <si>
    <r>
      <t xml:space="preserve">Exprimă independența financiară a întreprinderii. Creșterea ponderii capitalului propriu al întreprinderii în pasivul bilantier, are efecte benefice asupra autonomiei financiare totale, astfel cu cât capitalurile proprii sunt mai mari cu atât mai puțin se apelează la credite pentru finanțarea investițiilor.
</t>
    </r>
    <r>
      <rPr>
        <b/>
        <sz val="10"/>
        <rFont val="Times New Roman"/>
        <family val="1"/>
        <charset val="204"/>
      </rPr>
      <t>Valoarea recomandată min. 33%</t>
    </r>
  </si>
  <si>
    <t>Rata datoriilor totale (coeficientul de atragere a surselor împrumutate)</t>
  </si>
  <si>
    <r>
      <t>(Total datorii</t>
    </r>
    <r>
      <rPr>
        <sz val="10"/>
        <rFont val="Times New Roman"/>
        <family val="1"/>
        <charset val="204"/>
      </rPr>
      <t xml:space="preserve"> </t>
    </r>
    <r>
      <rPr>
        <i/>
        <sz val="10"/>
        <rFont val="Times New Roman"/>
        <family val="1"/>
        <charset val="204"/>
      </rPr>
      <t>pe termen lung+Total datorii curente ) / Total pasive</t>
    </r>
  </si>
  <si>
    <t>Valoarea recomandată max. 67%</t>
  </si>
  <si>
    <r>
      <t xml:space="preserve">Exprimă ponderea surselor de finanţare externe în sursele totale de finanțare. O valoare ridicată generează costuri suplimentare. Totodată, o cotă semnificativă poate fi condiționată de achiziționarea imobilizărilor corporale. 
</t>
    </r>
    <r>
      <rPr>
        <b/>
        <sz val="10"/>
        <rFont val="Times New Roman"/>
        <family val="1"/>
        <charset val="204"/>
      </rPr>
      <t>Valoarea recomandată max. 67%</t>
    </r>
  </si>
  <si>
    <t>Rata datoriilor curente</t>
  </si>
  <si>
    <r>
      <t>Total datorii curente/</t>
    </r>
    <r>
      <rPr>
        <sz val="10"/>
        <rFont val="Times New Roman"/>
        <family val="1"/>
        <charset val="204"/>
      </rPr>
      <t xml:space="preserve"> </t>
    </r>
    <r>
      <rPr>
        <i/>
        <sz val="10"/>
        <rFont val="Times New Roman"/>
        <family val="1"/>
        <charset val="204"/>
      </rPr>
      <t>Total datorii</t>
    </r>
  </si>
  <si>
    <t>Prezintă ponderea datoriilor cu un termen de exigibilitate mai mic de un an în totalul pasivelor întreprinderii . O rată ridicată poate fi considerată ca fiind nefavorabilă întreprinderii, aceasta fiind supusă riscului de apariţie a unor dificultăţi ulterioare ca urmare a concentrării scadenţelor pentru diversele datorii  într-un  termen mai mic de un an.</t>
  </si>
  <si>
    <t>INDICATORI DE ECHILIBRU FINANCIAR</t>
  </si>
  <si>
    <t>Rata solvabilităţii generale (globale)</t>
  </si>
  <si>
    <r>
      <t>Total active/</t>
    </r>
    <r>
      <rPr>
        <sz val="10"/>
        <rFont val="Times New Roman"/>
        <family val="1"/>
        <charset val="204"/>
      </rPr>
      <t xml:space="preserve"> </t>
    </r>
    <r>
      <rPr>
        <i/>
        <sz val="10"/>
        <rFont val="Times New Roman"/>
        <family val="1"/>
        <charset val="204"/>
      </rPr>
      <t>Total datorii</t>
    </r>
  </si>
  <si>
    <t xml:space="preserve">Valoarea min. 1,4 </t>
  </si>
  <si>
    <r>
      <t xml:space="preserve">Cuantifică riscul de incapacitate de plată a datoriilor la care este expusă întreprinderea. 
</t>
    </r>
    <r>
      <rPr>
        <b/>
        <sz val="10"/>
        <rFont val="Times New Roman"/>
        <family val="1"/>
        <charset val="204"/>
      </rPr>
      <t xml:space="preserve">Valoarea minimă se consideră 1,4 </t>
    </r>
  </si>
  <si>
    <r>
      <t>Gradul de îndatorare (</t>
    </r>
    <r>
      <rPr>
        <i/>
        <sz val="10"/>
        <rFont val="Times New Roman"/>
        <family val="1"/>
        <charset val="204"/>
      </rPr>
      <t>în baza de active</t>
    </r>
    <r>
      <rPr>
        <sz val="10"/>
        <rFont val="Times New Roman"/>
        <family val="1"/>
        <charset val="204"/>
      </rPr>
      <t>)</t>
    </r>
  </si>
  <si>
    <r>
      <t>Total datorii/</t>
    </r>
    <r>
      <rPr>
        <sz val="10"/>
        <rFont val="Times New Roman"/>
        <family val="1"/>
        <charset val="204"/>
      </rPr>
      <t xml:space="preserve"> </t>
    </r>
    <r>
      <rPr>
        <i/>
        <sz val="10"/>
        <rFont val="Times New Roman"/>
        <family val="1"/>
        <charset val="204"/>
      </rPr>
      <t>Total active</t>
    </r>
  </si>
  <si>
    <t>Reflectă câte datorii revin la 1 leu active totale</t>
  </si>
  <si>
    <t>Gradul de îndatorare generală</t>
  </si>
  <si>
    <r>
      <t>Total datorii/</t>
    </r>
    <r>
      <rPr>
        <sz val="10"/>
        <rFont val="Times New Roman"/>
        <family val="1"/>
        <charset val="204"/>
      </rPr>
      <t xml:space="preserve"> </t>
    </r>
    <r>
      <rPr>
        <i/>
        <sz val="10"/>
        <rFont val="Times New Roman"/>
        <family val="1"/>
        <charset val="204"/>
      </rPr>
      <t>Total capital propriu</t>
    </r>
  </si>
  <si>
    <t>Punctul critic la aprecierea coeficientului de corelaţie este 8.</t>
  </si>
  <si>
    <r>
      <t xml:space="preserve">Coeficientul reflectă suma mijloacelor atrase revenită la 1 leu capital propriu. Cu cât mărimea acestui coeficient este mai mare, cu atât mai riscantă este situaţia financiară a întreprinderii. 
</t>
    </r>
    <r>
      <rPr>
        <b/>
        <sz val="10"/>
        <rFont val="Times New Roman"/>
        <family val="1"/>
        <charset val="204"/>
      </rPr>
      <t>Punctul critic la aprecierea coeficientului de corelaţie este 8.</t>
    </r>
  </si>
  <si>
    <t>Gradul de îndatorare financiară (levierul financiar)</t>
  </si>
  <si>
    <r>
      <t>Datorii financiare/</t>
    </r>
    <r>
      <rPr>
        <sz val="10"/>
        <rFont val="Times New Roman"/>
        <family val="1"/>
        <charset val="204"/>
      </rPr>
      <t xml:space="preserve"> Total c</t>
    </r>
    <r>
      <rPr>
        <i/>
        <sz val="10"/>
        <rFont val="Times New Roman"/>
        <family val="1"/>
        <charset val="204"/>
      </rPr>
      <t>apital propriu</t>
    </r>
  </si>
  <si>
    <t>Punctul critic la aprecierea coeficientului de corelaţie este 0,7.</t>
  </si>
  <si>
    <r>
      <t xml:space="preserve">Coeficientul reflectă corelaţia între sursele împrumutate şi proprii. Cu cât mărimea acestui coeficient este mai mare, cu atât mai riscantă este situaţia financiară a întreprinderii. </t>
    </r>
    <r>
      <rPr>
        <i/>
        <sz val="10"/>
        <rFont val="Times New Roman"/>
        <family val="1"/>
        <charset val="204"/>
      </rPr>
      <t>(Nu se ia în calcul datoria către fondatori.)</t>
    </r>
    <r>
      <rPr>
        <sz val="10"/>
        <rFont val="Times New Roman"/>
        <family val="1"/>
        <charset val="204"/>
      </rPr>
      <t xml:space="preserve">
</t>
    </r>
    <r>
      <rPr>
        <b/>
        <sz val="10"/>
        <rFont val="Times New Roman"/>
        <family val="1"/>
        <charset val="204"/>
      </rPr>
      <t>Punctul critic la aprecierea coeficientului de corelaţie este 0,7.</t>
    </r>
  </si>
  <si>
    <t>Lichiditatea curentă</t>
  </si>
  <si>
    <r>
      <t>Total active circulante/</t>
    </r>
    <r>
      <rPr>
        <sz val="10"/>
        <rFont val="Times New Roman"/>
        <family val="1"/>
        <charset val="204"/>
      </rPr>
      <t xml:space="preserve"> </t>
    </r>
    <r>
      <rPr>
        <i/>
        <sz val="10"/>
        <rFont val="Times New Roman"/>
        <family val="1"/>
        <charset val="204"/>
      </rPr>
      <t>Total datorii curente</t>
    </r>
  </si>
  <si>
    <t>Mărimea trebuie să varieze între 1 şi 2.</t>
  </si>
  <si>
    <r>
      <t xml:space="preserve">Arată dacă întreprinderea dispune de active curente suficiente pentru achitarea datoriilor pe termen scurt în perioada gestionară. Limita de jos este condiţionată de faptul că activele curente trebuie să fie cel puţin suficiente pentru achitarea datoriilor pe termen scurt, în caz contrar, întreprinderea va fi insolvabilă. Dacă valoarea acestui coeficient este mult mai mare de 2,5, activele întreprinderii au o structură neraţională: o parte din mijloace sunt “îngheţate” în stocuri; în componenţa producţiei în curs de execuţie sunt incluse comenzi anuale ale cumpărătorilor insolvabili. 
</t>
    </r>
    <r>
      <rPr>
        <b/>
        <sz val="10"/>
        <rFont val="Times New Roman"/>
        <family val="1"/>
        <charset val="204"/>
      </rPr>
      <t>Mărimea lui trebuie să varieze între 1 şi 2.</t>
    </r>
  </si>
  <si>
    <t>Lichiditatea intermediară</t>
  </si>
  <si>
    <t>(Tota active circulante - Stocuri )/ Total datorii curente</t>
  </si>
  <si>
    <t>Nivel minim 0,7 - 1,0</t>
  </si>
  <si>
    <r>
      <t xml:space="preserve">Reprezinta masura in care pot fi acoperite datoriile curente din activele curente lichide sau rapid lichide.
</t>
    </r>
    <r>
      <rPr>
        <b/>
        <sz val="10"/>
        <rFont val="Times New Roman"/>
        <family val="1"/>
        <charset val="204"/>
      </rPr>
      <t>Nivel minim 0,7 - 1,0</t>
    </r>
  </si>
  <si>
    <t>Lichiditatea absolută</t>
  </si>
  <si>
    <t xml:space="preserve"> Total numerar și documente bănești / Total datorii curente</t>
  </si>
  <si>
    <t>Nivel minim 0,2</t>
  </si>
  <si>
    <r>
      <t xml:space="preserve">Reprezinta masura in care pot fi acoperite datoriile totale exigibile din lichiditati si depozite la vedere. 
</t>
    </r>
    <r>
      <rPr>
        <b/>
        <sz val="10"/>
        <rFont val="Times New Roman"/>
        <family val="1"/>
        <charset val="204"/>
      </rPr>
      <t>Nivel minim 0,2</t>
    </r>
  </si>
  <si>
    <t>Rata de acoperire a datoriilor cu numerar</t>
  </si>
  <si>
    <r>
      <t>Fluxul net de numerar din activitatea operaţională/</t>
    </r>
    <r>
      <rPr>
        <sz val="10"/>
        <rFont val="Times New Roman"/>
        <family val="1"/>
        <charset val="204"/>
      </rPr>
      <t xml:space="preserve"> </t>
    </r>
    <r>
      <rPr>
        <i/>
        <sz val="10"/>
        <rFont val="Times New Roman"/>
        <family val="1"/>
        <charset val="204"/>
      </rPr>
      <t>Total datorii pe termen lung+Total datorii curente</t>
    </r>
  </si>
  <si>
    <t>Nivel minim &gt; 0</t>
  </si>
  <si>
    <r>
      <t xml:space="preserve">Exprimă capacitatea întreprinderii de onora datoriile din disponibilul bănesc generat de activitatea operațională. </t>
    </r>
    <r>
      <rPr>
        <b/>
        <sz val="10"/>
        <rFont val="Times New Roman"/>
        <family val="1"/>
        <charset val="204"/>
      </rPr>
      <t>Nivel minim &gt; 0</t>
    </r>
  </si>
  <si>
    <t>Fondul de rulment net</t>
  </si>
  <si>
    <t>Total active circulante – Total datorii curente</t>
  </si>
  <si>
    <t>Nivel minim &gt; 1</t>
  </si>
  <si>
    <t>Reprezintă partea din resursele financiare ce asigură finanţarea permanentă a activelor curente.Valoarea pozitivă  indică existenţa la întreprindere a unui excedent de lichidităţi  faţă de necesităţile pe termen scurt. Valoarea negativ indică existenţa unor dificultăţi financiare privind solvabilitatea şi echilibrul financiar al întreprinderii.</t>
  </si>
  <si>
    <t>Fluxul net din activitatea operațională</t>
  </si>
  <si>
    <t>Fluxul net din activitatea cu active imobilizate</t>
  </si>
  <si>
    <t>Fluxul net din activitatea financiară</t>
  </si>
  <si>
    <t>Fluxul net total</t>
  </si>
  <si>
    <t>INDICATORI DE EFICIENȚĂ OPERAȚIONALĂ</t>
  </si>
  <si>
    <t>Numărul de rotaţii ale creanţelor curente</t>
  </si>
  <si>
    <r>
      <t>Venituri din vînzări/</t>
    </r>
    <r>
      <rPr>
        <sz val="10"/>
        <rFont val="Times New Roman"/>
        <family val="1"/>
        <charset val="204"/>
      </rPr>
      <t xml:space="preserve"> C</t>
    </r>
    <r>
      <rPr>
        <i/>
        <sz val="10"/>
        <rFont val="Times New Roman"/>
        <family val="1"/>
        <charset val="204"/>
      </rPr>
      <t>reanţe curente totale</t>
    </r>
  </si>
  <si>
    <t>Durata de colectare a creanţelor curente, zile</t>
  </si>
  <si>
    <r>
      <t>Creanţe curente</t>
    </r>
    <r>
      <rPr>
        <sz val="10"/>
        <rFont val="Times New Roman"/>
        <family val="1"/>
        <charset val="204"/>
      </rPr>
      <t xml:space="preserve"> х </t>
    </r>
    <r>
      <rPr>
        <i/>
        <sz val="10"/>
        <rFont val="Times New Roman"/>
        <family val="1"/>
        <charset val="204"/>
      </rPr>
      <t>365 zile/</t>
    </r>
    <r>
      <rPr>
        <sz val="10"/>
        <rFont val="Times New Roman"/>
        <family val="1"/>
        <charset val="204"/>
      </rPr>
      <t xml:space="preserve"> </t>
    </r>
    <r>
      <rPr>
        <i/>
        <sz val="10"/>
        <rFont val="Times New Roman"/>
        <family val="1"/>
        <charset val="204"/>
      </rPr>
      <t>Venituri din vînzări</t>
    </r>
  </si>
  <si>
    <t>Reflectă durata de recuperare a creanțelor exprimată în zile. Evaluează performanţele întreprinderii în ceea ce priveşte relaţiile cu beneficiarii.</t>
  </si>
  <si>
    <t>Numărul de rotaţie al datoriilor curente</t>
  </si>
  <si>
    <t>Venituri din vînzări/ Total datorii curente</t>
  </si>
  <si>
    <t>Perioada de achitare a datoriilor curente, zile</t>
  </si>
  <si>
    <r>
      <t>Numărul zilelor în perioada de gestiune(365)/</t>
    </r>
    <r>
      <rPr>
        <sz val="10"/>
        <rFont val="Times New Roman"/>
        <family val="1"/>
        <charset val="204"/>
      </rPr>
      <t xml:space="preserve"> </t>
    </r>
    <r>
      <rPr>
        <i/>
        <sz val="10"/>
        <rFont val="Times New Roman"/>
        <family val="1"/>
        <charset val="204"/>
      </rPr>
      <t>coeficientul de rotaţie al datoriilor curente</t>
    </r>
  </si>
  <si>
    <t xml:space="preserve">Semnifică numărul zilelor în decursul cărora pot fi achitate datoriile curente ale întreprinderii. </t>
  </si>
  <si>
    <t>INDICATORI DE PROFITABILITATE</t>
  </si>
  <si>
    <t>Profit net + Cheltuieli cu dobânda + Cheltuieli cu impozitele + Cheltuielile cu amortizarea</t>
  </si>
  <si>
    <t>Rentabilitatea veniturilor din vînzări</t>
  </si>
  <si>
    <r>
      <t>Profit brut (pierdere brută)/</t>
    </r>
    <r>
      <rPr>
        <sz val="10"/>
        <rFont val="Times New Roman"/>
        <family val="1"/>
        <charset val="204"/>
      </rPr>
      <t xml:space="preserve"> </t>
    </r>
    <r>
      <rPr>
        <i/>
        <sz val="10"/>
        <rFont val="Times New Roman"/>
        <family val="1"/>
        <charset val="204"/>
      </rPr>
      <t>Venituri din vînzări*100%</t>
    </r>
  </si>
  <si>
    <t>Valoarea recomandată 20%</t>
  </si>
  <si>
    <r>
      <t xml:space="preserve">Indicatorul semnifică capacitatea întreprinderii de a genera suficiente venituri din vânzări pentru acoperirea necesităților de administrare a întreprinderii. 
</t>
    </r>
    <r>
      <rPr>
        <b/>
        <sz val="10"/>
        <rFont val="Times New Roman"/>
        <family val="1"/>
        <charset val="204"/>
      </rPr>
      <t>Valoarea recomandată 20%</t>
    </r>
  </si>
  <si>
    <t>Rata rentabilităţii generale (resurselor consumate)</t>
  </si>
  <si>
    <t>(Profit net / Total cheltuieli)*100%</t>
  </si>
  <si>
    <t>Rata resurselor consumate.</t>
  </si>
  <si>
    <t>Rentabilitatea activelor (economică)</t>
  </si>
  <si>
    <r>
      <t>Profit net /(pierdere netă) a perioadei de gestiune)</t>
    </r>
    <r>
      <rPr>
        <sz val="10"/>
        <rFont val="Times New Roman"/>
        <family val="1"/>
        <charset val="204"/>
      </rPr>
      <t xml:space="preserve"> </t>
    </r>
    <r>
      <rPr>
        <i/>
        <sz val="10"/>
        <rFont val="Times New Roman"/>
        <family val="1"/>
        <charset val="204"/>
      </rPr>
      <t>/</t>
    </r>
    <r>
      <rPr>
        <sz val="10"/>
        <rFont val="Times New Roman"/>
        <family val="1"/>
        <charset val="204"/>
      </rPr>
      <t xml:space="preserve"> </t>
    </r>
    <r>
      <rPr>
        <i/>
        <sz val="10"/>
        <rFont val="Times New Roman"/>
        <family val="1"/>
        <charset val="204"/>
      </rPr>
      <t>Valoarea activelor totale*100%</t>
    </r>
  </si>
  <si>
    <t>Reflectă valoarea profitului net obținut din utilizarea activelor întrprinderii.</t>
  </si>
  <si>
    <t>Rentabilitatea capitalului propriu (financiară)</t>
  </si>
  <si>
    <r>
      <t>Profit net (pierdere netă) al perioadei de gestiune/</t>
    </r>
    <r>
      <rPr>
        <sz val="10"/>
        <rFont val="Times New Roman"/>
        <family val="1"/>
        <charset val="204"/>
      </rPr>
      <t xml:space="preserve"> Capital propriu</t>
    </r>
    <r>
      <rPr>
        <i/>
        <sz val="10"/>
        <rFont val="Times New Roman"/>
        <family val="1"/>
        <charset val="204"/>
      </rPr>
      <t>*100%</t>
    </r>
  </si>
  <si>
    <t>Reflectă eficiența capitalului propriu</t>
  </si>
  <si>
    <r>
      <t xml:space="preserve">Productivitatea muncii </t>
    </r>
    <r>
      <rPr>
        <i/>
        <sz val="10"/>
        <rFont val="Times New Roman"/>
        <family val="1"/>
        <charset val="204"/>
      </rPr>
      <t>(în baza venitului din vânzări)</t>
    </r>
  </si>
  <si>
    <t>Vânzări nete / număr de angajați cu normă deplină</t>
  </si>
  <si>
    <r>
      <t>Productivitatea muncii (</t>
    </r>
    <r>
      <rPr>
        <i/>
        <sz val="9"/>
        <rFont val="Times New Roman"/>
        <family val="1"/>
        <charset val="204"/>
      </rPr>
      <t>în baza valorii producției fabricate</t>
    </r>
    <r>
      <rPr>
        <sz val="9"/>
        <rFont val="Times New Roman"/>
        <family val="1"/>
        <charset val="204"/>
      </rPr>
      <t>)</t>
    </r>
  </si>
  <si>
    <t>Valoarea producției fabricate / număr de angajați cu normă deplină</t>
  </si>
  <si>
    <t>Venituri din vânzări (cifra de afaceri)</t>
  </si>
  <si>
    <t>Alte venituri operaționale, lei</t>
  </si>
  <si>
    <t>Profit/ pierderi din activitatea operațională, lei</t>
  </si>
  <si>
    <t>Rezultatul din alte activități, lei</t>
  </si>
  <si>
    <t>Profit / pierdere netă</t>
  </si>
  <si>
    <t>Active totale</t>
  </si>
  <si>
    <t>Datorii totale</t>
  </si>
  <si>
    <t>Gradul de îndatorare generală (Datorii totale / Capital propriu)</t>
  </si>
  <si>
    <t>Raportul dintre durata de colectare a creanțelor și perioada de achitare a datoriilor curente</t>
  </si>
  <si>
    <t>Numărul de salariați</t>
  </si>
  <si>
    <t>Nu se imprimă</t>
  </si>
  <si>
    <r>
      <t>Total active imobilizate/</t>
    </r>
    <r>
      <rPr>
        <sz val="9"/>
        <rFont val="Calibri Light"/>
        <family val="1"/>
        <charset val="204"/>
        <scheme val="major"/>
      </rPr>
      <t xml:space="preserve"> </t>
    </r>
    <r>
      <rPr>
        <i/>
        <sz val="9"/>
        <rFont val="Calibri Light"/>
        <family val="1"/>
        <charset val="204"/>
        <scheme val="major"/>
      </rPr>
      <t>Total active</t>
    </r>
  </si>
  <si>
    <r>
      <t>Total active circulante/</t>
    </r>
    <r>
      <rPr>
        <sz val="9"/>
        <rFont val="Calibri Light"/>
        <family val="1"/>
        <charset val="204"/>
        <scheme val="major"/>
      </rPr>
      <t xml:space="preserve"> </t>
    </r>
    <r>
      <rPr>
        <i/>
        <sz val="9"/>
        <rFont val="Calibri Light"/>
        <family val="1"/>
        <charset val="204"/>
        <scheme val="major"/>
      </rPr>
      <t>Total active</t>
    </r>
  </si>
  <si>
    <r>
      <t>Total creanţe /</t>
    </r>
    <r>
      <rPr>
        <sz val="9"/>
        <rFont val="Calibri Light"/>
        <family val="1"/>
        <charset val="204"/>
        <scheme val="major"/>
      </rPr>
      <t xml:space="preserve"> </t>
    </r>
    <r>
      <rPr>
        <i/>
        <sz val="9"/>
        <rFont val="Calibri Light"/>
        <family val="1"/>
        <charset val="204"/>
        <scheme val="major"/>
      </rPr>
      <t>Total active</t>
    </r>
  </si>
  <si>
    <r>
      <t xml:space="preserve">Exprimă independența financiară a întreprinderii. Creșterea ponderii capitalului propriu al întreprinderii în pasivul bilantier, are efecte benefice asupra autonomiei financiare totale, astfel cu cât capitalurile proprii sunt mai mari cu atât mai puțin se apelează la credite pentru finanțarea investițiilor.
</t>
    </r>
    <r>
      <rPr>
        <b/>
        <sz val="9"/>
        <rFont val="Calibri Light"/>
        <family val="1"/>
        <charset val="204"/>
        <scheme val="major"/>
      </rPr>
      <t>Valoarea recomandată min. 33%</t>
    </r>
  </si>
  <si>
    <r>
      <t>(Total datorii</t>
    </r>
    <r>
      <rPr>
        <sz val="9"/>
        <rFont val="Calibri Light"/>
        <family val="1"/>
        <charset val="204"/>
        <scheme val="major"/>
      </rPr>
      <t xml:space="preserve"> </t>
    </r>
    <r>
      <rPr>
        <i/>
        <sz val="9"/>
        <rFont val="Calibri Light"/>
        <family val="1"/>
        <charset val="204"/>
        <scheme val="major"/>
      </rPr>
      <t>pe termen lung+Total datorii curente ) / Total pasive</t>
    </r>
  </si>
  <si>
    <r>
      <t xml:space="preserve">Exprimă ponderea surselor de finanţare externe în sursele totale de finanțare. O valoare ridicată generează costuri suplimentare. Totodată, o cotă semnificativă poate fi condiționată de achiziționarea imobilizărilor corporale. 
</t>
    </r>
    <r>
      <rPr>
        <b/>
        <sz val="9"/>
        <rFont val="Calibri Light"/>
        <family val="1"/>
        <charset val="204"/>
        <scheme val="major"/>
      </rPr>
      <t>Valoarea recomandată max. 67%</t>
    </r>
  </si>
  <si>
    <r>
      <t>Total datorii curente/</t>
    </r>
    <r>
      <rPr>
        <sz val="9"/>
        <rFont val="Calibri Light"/>
        <family val="1"/>
        <charset val="204"/>
        <scheme val="major"/>
      </rPr>
      <t xml:space="preserve"> </t>
    </r>
    <r>
      <rPr>
        <i/>
        <sz val="9"/>
        <rFont val="Calibri Light"/>
        <family val="1"/>
        <charset val="204"/>
        <scheme val="major"/>
      </rPr>
      <t>Total datorii</t>
    </r>
  </si>
  <si>
    <t>Prezintă ponderea datoriilor cu un termen de exigibilitate mai mic de un an în totalul pasivelor întreprinderii . O rată ridicată poate fi considerată ca fiind nefavorabilă întreprinderii, aceasta fiind supusă riscului de apariţie a unor dificultăţi ulterioare ca urmare a concentrării scadenţelor pentru datorii  într-un  termen mai mic de un an.</t>
  </si>
  <si>
    <r>
      <t>Total active/</t>
    </r>
    <r>
      <rPr>
        <sz val="9"/>
        <rFont val="Calibri Light"/>
        <family val="1"/>
        <charset val="204"/>
        <scheme val="major"/>
      </rPr>
      <t xml:space="preserve"> </t>
    </r>
    <r>
      <rPr>
        <i/>
        <sz val="9"/>
        <rFont val="Calibri Light"/>
        <family val="1"/>
        <charset val="204"/>
        <scheme val="major"/>
      </rPr>
      <t>Total datorii</t>
    </r>
  </si>
  <si>
    <r>
      <t xml:space="preserve">Cuantifică riscul de incapacitate de plată a datoriilor la care este expusă întreprinderea. 
</t>
    </r>
    <r>
      <rPr>
        <b/>
        <sz val="9"/>
        <rFont val="Calibri Light"/>
        <family val="1"/>
        <charset val="204"/>
        <scheme val="major"/>
      </rPr>
      <t xml:space="preserve">Valoarea minimă se consideră 1,4 </t>
    </r>
  </si>
  <si>
    <r>
      <t>Gradul de îndatorare (</t>
    </r>
    <r>
      <rPr>
        <i/>
        <sz val="9"/>
        <rFont val="Calibri Light"/>
        <family val="1"/>
        <charset val="204"/>
        <scheme val="major"/>
      </rPr>
      <t>în baza de active</t>
    </r>
    <r>
      <rPr>
        <sz val="9"/>
        <rFont val="Calibri Light"/>
        <family val="1"/>
        <charset val="204"/>
        <scheme val="major"/>
      </rPr>
      <t>)</t>
    </r>
  </si>
  <si>
    <r>
      <t>Total datorii/</t>
    </r>
    <r>
      <rPr>
        <sz val="9"/>
        <rFont val="Calibri Light"/>
        <family val="1"/>
        <charset val="204"/>
        <scheme val="major"/>
      </rPr>
      <t xml:space="preserve"> </t>
    </r>
    <r>
      <rPr>
        <i/>
        <sz val="9"/>
        <rFont val="Calibri Light"/>
        <family val="1"/>
        <charset val="204"/>
        <scheme val="major"/>
      </rPr>
      <t>Total active</t>
    </r>
  </si>
  <si>
    <r>
      <t>Total datorii/</t>
    </r>
    <r>
      <rPr>
        <sz val="9"/>
        <rFont val="Calibri Light"/>
        <family val="1"/>
        <charset val="204"/>
        <scheme val="major"/>
      </rPr>
      <t xml:space="preserve"> </t>
    </r>
    <r>
      <rPr>
        <i/>
        <sz val="9"/>
        <rFont val="Calibri Light"/>
        <family val="1"/>
        <charset val="204"/>
        <scheme val="major"/>
      </rPr>
      <t>Total capital propriu</t>
    </r>
  </si>
  <si>
    <r>
      <t xml:space="preserve">Coeficientul reflectă suma mijloacelor atrase revenită la 1 leu capital propriu. Cu cât mărimea acestui coeficient este mai mare, cu atât mai riscantă este situaţia financiară a întreprinderii. 
</t>
    </r>
    <r>
      <rPr>
        <b/>
        <sz val="9"/>
        <rFont val="Calibri Light"/>
        <family val="1"/>
        <charset val="204"/>
        <scheme val="major"/>
      </rPr>
      <t>Punctul critic la aprecierea coeficientului de corelaţie este 8.</t>
    </r>
  </si>
  <si>
    <r>
      <t>Datorii financiare/</t>
    </r>
    <r>
      <rPr>
        <sz val="9"/>
        <rFont val="Calibri Light"/>
        <family val="1"/>
        <charset val="204"/>
        <scheme val="major"/>
      </rPr>
      <t xml:space="preserve"> Total c</t>
    </r>
    <r>
      <rPr>
        <i/>
        <sz val="9"/>
        <rFont val="Calibri Light"/>
        <family val="1"/>
        <charset val="204"/>
        <scheme val="major"/>
      </rPr>
      <t>apital propriu</t>
    </r>
  </si>
  <si>
    <r>
      <t xml:space="preserve">Coeficientul reflectă corelaţia între sursele împrumutate şi proprii. Cu cât mărimea acestui coeficient este mai mare, cu atât mai riscantă este situaţia financiară a întreprinderii. </t>
    </r>
    <r>
      <rPr>
        <i/>
        <sz val="9"/>
        <rFont val="Calibri Light"/>
        <family val="1"/>
        <charset val="204"/>
        <scheme val="major"/>
      </rPr>
      <t>(Nu se ia în calcul datoria către fondatori.)</t>
    </r>
    <r>
      <rPr>
        <sz val="9"/>
        <rFont val="Calibri Light"/>
        <family val="1"/>
        <charset val="204"/>
        <scheme val="major"/>
      </rPr>
      <t xml:space="preserve">
</t>
    </r>
    <r>
      <rPr>
        <b/>
        <sz val="9"/>
        <rFont val="Calibri Light"/>
        <family val="1"/>
        <charset val="204"/>
        <scheme val="major"/>
      </rPr>
      <t>Punctul critic la aprecierea coeficientului de corelaţie este 0,7.</t>
    </r>
  </si>
  <si>
    <r>
      <t>Total active circulante/</t>
    </r>
    <r>
      <rPr>
        <sz val="9"/>
        <rFont val="Calibri Light"/>
        <family val="1"/>
        <charset val="204"/>
        <scheme val="major"/>
      </rPr>
      <t xml:space="preserve"> </t>
    </r>
    <r>
      <rPr>
        <i/>
        <sz val="9"/>
        <rFont val="Calibri Light"/>
        <family val="1"/>
        <charset val="204"/>
        <scheme val="major"/>
      </rPr>
      <t>Total datorii curente</t>
    </r>
  </si>
  <si>
    <r>
      <t xml:space="preserve">Arată dacă întreprinderea dispune de active curente suficiente pentru achitarea datoriilor pe termen scurt în perioada gestionară. Limita de jos este condiţionată de faptul că activele curente trebuie să fie cel puţin suficiente pentru achitarea datoriilor pe termen scurt, în caz contrar, întreprinderea va fi insolvabilă. Dacă valoarea acestui coeficient este mult mai mare de 2,5, activele întreprinderii au o structură neraţională: o parte din mijloace sunt “îngheţate” în stocuri; în componenţa producţiei în curs de execuţie sunt incluse comenzi anuale ale cumpărătorilor insolvabili. 
</t>
    </r>
    <r>
      <rPr>
        <b/>
        <sz val="9"/>
        <rFont val="Calibri Light"/>
        <family val="1"/>
        <charset val="204"/>
        <scheme val="major"/>
      </rPr>
      <t>Mărimea lui trebuie să varieze între 1 şi 2.</t>
    </r>
  </si>
  <si>
    <r>
      <t xml:space="preserve">Reprezinta masura in care pot fi acoperite datoriile curente din activele curente lichide sau rapid lichide.
</t>
    </r>
    <r>
      <rPr>
        <b/>
        <sz val="9"/>
        <rFont val="Calibri Light"/>
        <family val="1"/>
        <charset val="204"/>
        <scheme val="major"/>
      </rPr>
      <t>Nivel minim 0,7 - 1,0</t>
    </r>
  </si>
  <si>
    <r>
      <t xml:space="preserve">Reprezinta masura in care pot fi acoperite datoriile totale exigibile din lichiditati si depozite la vedere. 
</t>
    </r>
    <r>
      <rPr>
        <b/>
        <sz val="9"/>
        <rFont val="Calibri Light"/>
        <family val="1"/>
        <charset val="204"/>
        <scheme val="major"/>
      </rPr>
      <t>Nivel minim 0,2</t>
    </r>
  </si>
  <si>
    <r>
      <t>Fluxul net de numerar din activitatea operaţională/</t>
    </r>
    <r>
      <rPr>
        <sz val="9"/>
        <rFont val="Calibri Light"/>
        <family val="1"/>
        <charset val="204"/>
        <scheme val="major"/>
      </rPr>
      <t xml:space="preserve"> </t>
    </r>
    <r>
      <rPr>
        <i/>
        <sz val="9"/>
        <rFont val="Calibri Light"/>
        <family val="1"/>
        <charset val="204"/>
        <scheme val="major"/>
      </rPr>
      <t>Total datorii pe termen lung+Total datorii curente</t>
    </r>
  </si>
  <si>
    <r>
      <t xml:space="preserve">Exprimă capacitatea întreprinderii de onora datoriile din disponibilul bănesc generat de activitatea operațională. </t>
    </r>
    <r>
      <rPr>
        <b/>
        <sz val="9"/>
        <rFont val="Calibri Light"/>
        <family val="1"/>
        <charset val="204"/>
        <scheme val="major"/>
      </rPr>
      <t>Nivel minim &gt; 0</t>
    </r>
  </si>
  <si>
    <t>Reprezintă partea din resursele financiare ce asigură finanţarea permanentă a activelor curente.Valoarea pozitivă  indică existenţa la întreprindere a unui excedent de lichidităţi  faţă de necesităţile pe termen scurt. Valoarea negativă indică existenţa unor dificultăţi financiare privind solvabilitatea şi echilibrul financiar al întreprinderii.</t>
  </si>
  <si>
    <r>
      <t>Venituri din vînzări/</t>
    </r>
    <r>
      <rPr>
        <sz val="9"/>
        <rFont val="Calibri Light"/>
        <family val="1"/>
        <charset val="204"/>
        <scheme val="major"/>
      </rPr>
      <t xml:space="preserve"> C</t>
    </r>
    <r>
      <rPr>
        <i/>
        <sz val="9"/>
        <rFont val="Calibri Light"/>
        <family val="1"/>
        <charset val="204"/>
        <scheme val="major"/>
      </rPr>
      <t>reanţe curente totale</t>
    </r>
  </si>
  <si>
    <r>
      <t>Creanţe curente</t>
    </r>
    <r>
      <rPr>
        <sz val="9"/>
        <rFont val="Calibri Light"/>
        <family val="1"/>
        <charset val="204"/>
        <scheme val="major"/>
      </rPr>
      <t xml:space="preserve"> х </t>
    </r>
    <r>
      <rPr>
        <i/>
        <sz val="9"/>
        <rFont val="Calibri Light"/>
        <family val="1"/>
        <charset val="204"/>
        <scheme val="major"/>
      </rPr>
      <t>365 zile/</t>
    </r>
    <r>
      <rPr>
        <sz val="9"/>
        <rFont val="Calibri Light"/>
        <family val="1"/>
        <charset val="204"/>
        <scheme val="major"/>
      </rPr>
      <t xml:space="preserve"> </t>
    </r>
    <r>
      <rPr>
        <i/>
        <sz val="9"/>
        <rFont val="Calibri Light"/>
        <family val="1"/>
        <charset val="204"/>
        <scheme val="major"/>
      </rPr>
      <t>Venituri din vînzări</t>
    </r>
  </si>
  <si>
    <r>
      <t>Numărul zilelor în perioada de gestiune(365)/</t>
    </r>
    <r>
      <rPr>
        <sz val="9"/>
        <rFont val="Calibri Light"/>
        <family val="1"/>
        <charset val="204"/>
        <scheme val="major"/>
      </rPr>
      <t xml:space="preserve"> </t>
    </r>
    <r>
      <rPr>
        <i/>
        <sz val="9"/>
        <rFont val="Calibri Light"/>
        <family val="1"/>
        <charset val="204"/>
        <scheme val="major"/>
      </rPr>
      <t>coeficientul de rotaţie al datoriilor curente</t>
    </r>
  </si>
  <si>
    <r>
      <t>Profit brut (pierdere brută)/</t>
    </r>
    <r>
      <rPr>
        <sz val="9"/>
        <rFont val="Calibri Light"/>
        <family val="1"/>
        <charset val="204"/>
        <scheme val="major"/>
      </rPr>
      <t xml:space="preserve"> </t>
    </r>
    <r>
      <rPr>
        <i/>
        <sz val="9"/>
        <rFont val="Calibri Light"/>
        <family val="1"/>
        <charset val="204"/>
        <scheme val="major"/>
      </rPr>
      <t>Venituri din vînzări*100%</t>
    </r>
  </si>
  <si>
    <r>
      <t xml:space="preserve">Indicatorul semnifică capacitatea întreprinderii de a genera suficiente venituri din vânzări pentru acoperirea necesităților de administrare a întreprinderii. 
</t>
    </r>
    <r>
      <rPr>
        <b/>
        <sz val="9"/>
        <rFont val="Calibri Light"/>
        <family val="1"/>
        <charset val="204"/>
        <scheme val="major"/>
      </rPr>
      <t>Valoarea recomandată 20%</t>
    </r>
  </si>
  <si>
    <t>Profit net /(pierdere netă) a perioadei de gestiune) / Valoarea activelor totale*100%</t>
  </si>
  <si>
    <t>Profit net (pierdere netă) al perioadei de gestiune/ Capital propriu*100%</t>
  </si>
  <si>
    <r>
      <t>Productivitatea muncii (</t>
    </r>
    <r>
      <rPr>
        <i/>
        <sz val="9"/>
        <rFont val="Calibri Light"/>
        <family val="1"/>
        <charset val="204"/>
        <scheme val="major"/>
      </rPr>
      <t>în baza venitului din vânzări</t>
    </r>
    <r>
      <rPr>
        <sz val="9"/>
        <rFont val="Calibri Light"/>
        <family val="1"/>
        <charset val="204"/>
        <scheme val="major"/>
      </rPr>
      <t>)</t>
    </r>
  </si>
  <si>
    <r>
      <t>Productivitatea muncii (</t>
    </r>
    <r>
      <rPr>
        <i/>
        <sz val="9"/>
        <rFont val="Calibri Light"/>
        <family val="1"/>
        <charset val="204"/>
        <scheme val="major"/>
      </rPr>
      <t>în baza valorii producției fabricate</t>
    </r>
    <r>
      <rPr>
        <sz val="9"/>
        <rFont val="Calibri Light"/>
        <family val="1"/>
        <charset val="204"/>
        <scheme val="major"/>
      </rPr>
      <t>)</t>
    </r>
  </si>
  <si>
    <t xml:space="preserve">Lista articolelor de investiții care vor fi procurate în cadrul planului de afaceri
</t>
  </si>
  <si>
    <t>Selectați obiectivul de dezvoltare</t>
  </si>
  <si>
    <t>Grant (lei)</t>
  </si>
  <si>
    <t>Grant (%)</t>
  </si>
  <si>
    <t>Preț unitar (lei)</t>
  </si>
  <si>
    <t>Fișa de verificare a achizițiilor pentru contractarea serviciilor pentru dezvoltare a afacerii/echipamentelor de către beneficiari în cadrul</t>
  </si>
  <si>
    <t>Favorabil</t>
  </si>
  <si>
    <t>Mediu</t>
  </si>
  <si>
    <t>Nefavorabil</t>
  </si>
  <si>
    <t>Unitate</t>
  </si>
  <si>
    <t>%</t>
  </si>
  <si>
    <t>≥ 50%</t>
  </si>
  <si>
    <t>30–49%</t>
  </si>
  <si>
    <t>&lt; 30%</t>
  </si>
  <si>
    <t>≥ 2,0</t>
  </si>
  <si>
    <t>&gt; 1,0</t>
  </si>
  <si>
    <t>&lt; 1,0</t>
  </si>
  <si>
    <t>&lt; 0,7</t>
  </si>
  <si>
    <t>lei</t>
  </si>
  <si>
    <t>Pozitiv și în creștere</t>
  </si>
  <si>
    <t>Pozitiv stabil</t>
  </si>
  <si>
    <t>Negativ</t>
  </si>
  <si>
    <t>&lt; 5% sau negativ</t>
  </si>
  <si>
    <t>≥ 10%</t>
  </si>
  <si>
    <t>&lt; 1,4</t>
  </si>
  <si>
    <t>1,4–1,99</t>
  </si>
  <si>
    <t>0,7–1,0</t>
  </si>
  <si>
    <t>≥ 20%</t>
  </si>
  <si>
    <t>5–19%</t>
  </si>
  <si>
    <t>5–9%</t>
  </si>
  <si>
    <t>Concluzie</t>
  </si>
  <si>
    <t>Apreciere performanță</t>
  </si>
  <si>
    <t>1,0–2,0</t>
  </si>
  <si>
    <t>&gt; 2,0</t>
  </si>
  <si>
    <t>bună</t>
  </si>
  <si>
    <t>medie</t>
  </si>
  <si>
    <t>slabă</t>
  </si>
  <si>
    <t>În creștere cu peste 5%</t>
  </si>
  <si>
    <t>Stabil (+/- 5%)</t>
  </si>
  <si>
    <t>În descreștere cu peste 5%</t>
  </si>
  <si>
    <t>În descreștere</t>
  </si>
  <si>
    <t>&gt; 8</t>
  </si>
  <si>
    <t>1,0–8,0</t>
  </si>
  <si>
    <t>&lt;1</t>
  </si>
  <si>
    <t>&lt;=1</t>
  </si>
  <si>
    <t>&gt;1</t>
  </si>
  <si>
    <t>Domeniul de activitate</t>
  </si>
  <si>
    <t>Domeniul de activitate economică conform CAEM</t>
  </si>
  <si>
    <t>A0100 - Agricultura, vanatoare si servicii anexe</t>
  </si>
  <si>
    <t>B0500 - Extractia carbunelui superior si inferior</t>
  </si>
  <si>
    <t>C1000 - Industria alimentara</t>
  </si>
  <si>
    <t>D3500 - Productia si furnizarea de energie electrica si termica, gaze, apa calda si aer conditionat</t>
  </si>
  <si>
    <t>E3600 - Captarea, tratarea si distributia apei</t>
  </si>
  <si>
    <t>F4100 - Constructii de cladiri</t>
  </si>
  <si>
    <t>G4500 - Comert cu ridicata si cu amanuntul; intretinerea si repararea autovehiculelor si a motocicletelor</t>
  </si>
  <si>
    <t>H4900 - Transporturi terestre si transporturi prin conducte</t>
  </si>
  <si>
    <t>I5500 - Hoteluri si alte facilitati de cazare</t>
  </si>
  <si>
    <t>J5800 - Activitati de editare</t>
  </si>
  <si>
    <t>K6400 - Intermedieri financiare, cu exceptia activitatilor de asigurari si ale fondurilor de pensii</t>
  </si>
  <si>
    <t>L6800 - Tranzactii imobiliare</t>
  </si>
  <si>
    <t>M6900 - Activitati juridice si de contabilitate</t>
  </si>
  <si>
    <t>N7700 - Activitati de inchiriere si leasing</t>
  </si>
  <si>
    <t>O8400 - Administratie publica si aparare; asigurari sociale obligatorii</t>
  </si>
  <si>
    <t>P8500 - Invatamant</t>
  </si>
  <si>
    <t>Q8600 - Activitati referitoare la sanatatea umana</t>
  </si>
  <si>
    <t>R9000 - Activitati de creatie si interpretare artistica</t>
  </si>
  <si>
    <t>S9400 - Activitati ale organizatiilor asociative</t>
  </si>
  <si>
    <t>T9700 - Activitati ale gospodariilor private in calitate de angajator de personal casnic</t>
  </si>
  <si>
    <t>U9900 - Activitati ale organizatiilor si organismelor extrateritoriale</t>
  </si>
  <si>
    <t>A0110 - Cultivarea plantelor din culturi nepermanente</t>
  </si>
  <si>
    <t>B0510 - Extractia carbunelui superior (PCS=&gt;23865 kJ/kg)</t>
  </si>
  <si>
    <t>C1010 - Productia, prelucrarea si conservarea carnii si a produselor din carne</t>
  </si>
  <si>
    <t>D3510 - Productia, transportul si distributia energiei electrice</t>
  </si>
  <si>
    <t>E3700 - Colectarea si epurarea apelor uzate</t>
  </si>
  <si>
    <t>F4110 - Dezvoltare (promovare) imobiliara</t>
  </si>
  <si>
    <t>G4510 - Comert cu autovehicule</t>
  </si>
  <si>
    <t>H4910 - Transporturi interurbane de calatori pe calea ferata</t>
  </si>
  <si>
    <t>I5510 - Hoteluri si alte facilitati de cazare similare</t>
  </si>
  <si>
    <t>J5810 - Activitati de editare a cartilor, ziarelor, revistelor si alte activitati de editare</t>
  </si>
  <si>
    <t>K6410 - Intermediere monetara</t>
  </si>
  <si>
    <t>L6810 - Cumpararea si vanzarea de bunuri imobiliare proprii</t>
  </si>
  <si>
    <t>M6910 - Activitati juridice</t>
  </si>
  <si>
    <t>N7710 - Activitati de inchiriere si leasing de autovehicule</t>
  </si>
  <si>
    <t>O8410 - Administratie publica generala, economica si sociala</t>
  </si>
  <si>
    <t>P8510 - Invatamant prescolar</t>
  </si>
  <si>
    <t>Q8610 - Activitati de asistenta spitaliceasca</t>
  </si>
  <si>
    <t>R9001 - Activitati de interpretare artistica (spectacole)</t>
  </si>
  <si>
    <t>S9410 - Activitati ale organizatiilor economice, patronale si profesionale</t>
  </si>
  <si>
    <t>T9800 - Activitati ale gospodariilor private de producere de bunuri si servicii destinate consumului propriu</t>
  </si>
  <si>
    <t>A0111 - Cultivarea cerealelor (exclusiv orez), plantelor leguminoase si a plantelor producatoare de seminte oleaginoase</t>
  </si>
  <si>
    <t>B0520 - Extractia carbunelui inferior (PCS&lt;23865 kJ/kg)</t>
  </si>
  <si>
    <t>C1011 - Productia, prelucrarea si conservarea carnii</t>
  </si>
  <si>
    <t>D3511 - Productia de energie electrica</t>
  </si>
  <si>
    <t>E3800 - Colectarea, tratarea si eliminarea deseurilor; activitati de recuperare a materialelor reciclabile</t>
  </si>
  <si>
    <t>F4120 - Lucrari de constructii a cladirilor rezidentiale si nerezidentiale</t>
  </si>
  <si>
    <t>G4511 - Comert cu autoturisme si autovehicule usoare (sub 3,5 tone)</t>
  </si>
  <si>
    <t>H4920 - Transporturi de marfa pe calea ferata</t>
  </si>
  <si>
    <t>I5520 - Facilitati de cazare pentru vacante si perioade de scurta durata</t>
  </si>
  <si>
    <t>J5811 - Activitati de editare a cartilor</t>
  </si>
  <si>
    <t>K6411 - Activitati ale Bancii Nationale (centrale)</t>
  </si>
  <si>
    <t>L6820 - Inchirierea si exploatarea bunurilor imobiliare proprii sau inchiriate</t>
  </si>
  <si>
    <t>M6920 - Activitati de contabilitate si audit financiar; consultanta in domeniul fiscal</t>
  </si>
  <si>
    <t>N7711 - Activitati de inchiriere si leasing de autoturisme si autovehicule rutiere usoare</t>
  </si>
  <si>
    <t>O8411 - Servicii de administratie publica generala</t>
  </si>
  <si>
    <t>P8520 - Invatamant primar</t>
  </si>
  <si>
    <t>Q8620 - Activitati de asistenta medicala ambulatorie si stomatologica</t>
  </si>
  <si>
    <t>R9002 - Activitati suport pentru interpretarea artistica (spectacole)</t>
  </si>
  <si>
    <t>S9411 - Activitati ale organizatiilor economice si patronale</t>
  </si>
  <si>
    <t>T9810 - Activitati ale gospodariilor private de producere de bunuri destinate consumului propriu</t>
  </si>
  <si>
    <t>A0112 - Cultivarea orezului</t>
  </si>
  <si>
    <t>B0600 - Extractia petrolului brut si a gazelor naturale</t>
  </si>
  <si>
    <t>C1012 - Prelucrarea si conservarea carnii de pasare</t>
  </si>
  <si>
    <t>D3512 - Transportul energiei electrice</t>
  </si>
  <si>
    <t>E3810 - Colectarea deseurilor</t>
  </si>
  <si>
    <t>F4200 - Lucrari de constructii civile</t>
  </si>
  <si>
    <t>G4519 - Comert cu alte autovehicule</t>
  </si>
  <si>
    <t>H4930 - Alte transporturi terestre de calatori</t>
  </si>
  <si>
    <t>I5530 - Parcuri pentru rulote, campinguri si tabere</t>
  </si>
  <si>
    <t>J5812 - Activitati de editare de ghiduri, liste de adrese si similare</t>
  </si>
  <si>
    <t>K6419 - Alte activitati de intermedieri monetare</t>
  </si>
  <si>
    <t>L6830 - Activitati imobiliare pe baza de tarife sau contract</t>
  </si>
  <si>
    <t>M7000 - Activitati ale directiilor administrative centralizate; activitati de management si de consultanta in management</t>
  </si>
  <si>
    <t>N7712 - Activitati de inchiriere si leasing de autovehicule rutiere grele</t>
  </si>
  <si>
    <t>O8412 - Reglementarea activitatilor organismelor care presteaza servicii in domeniul ingrijirii sanatatii, invatamantului, culturii si al altor activitati sociale, exclusiv protectia sociala</t>
  </si>
  <si>
    <t>P8530 - Invatamant secundar</t>
  </si>
  <si>
    <t>Q8621 - Activitati de asistenta medicala generala</t>
  </si>
  <si>
    <t>R9003 - Activitati de creatie artistica</t>
  </si>
  <si>
    <t>S9412 - Activitati ale organizatiilor profesionale</t>
  </si>
  <si>
    <t>T9820 - Activitati ale gospodariilor private de producere de servicii pentru scopuri proprii</t>
  </si>
  <si>
    <t>A0113 - Cultivarea legumelor si a pepenilor, a radacinoaselor si tuberculilor</t>
  </si>
  <si>
    <t>B0610 - Extractia petrolului brut</t>
  </si>
  <si>
    <t>C1013 - Fabricarea produselor din carne (inclusiv din carne de pasare)</t>
  </si>
  <si>
    <t>D3513 - Distributia energiei electrice</t>
  </si>
  <si>
    <t>E3811 - Colectarea deseurilor nepericuloase</t>
  </si>
  <si>
    <t>F4210 - Lucrari de constructii a drumurilor si a cailor ferate</t>
  </si>
  <si>
    <t>G4520 - Intretinerea si repararea autovehiculelor</t>
  </si>
  <si>
    <t>H4931 - Transporturi urbane terestre si suburbane de calatori</t>
  </si>
  <si>
    <t>I5590 - Alte servicii de cazare</t>
  </si>
  <si>
    <t>J5813 - Activitati de editare a ziarelor</t>
  </si>
  <si>
    <t>K6420 - Activitati ale holdingurilor</t>
  </si>
  <si>
    <t>L6831 - Activitati ale agentiilor imobiliare</t>
  </si>
  <si>
    <t>M7010 - Activitati ale directiilor administrative centralizate</t>
  </si>
  <si>
    <t>N7720 - Activitati de inchiriere si leasing de bunuri personale si gospodaresti</t>
  </si>
  <si>
    <t>O8413 - Reglementarea si eficientizarea activitatilor economice</t>
  </si>
  <si>
    <t>P8531 - Invatamant secundar general</t>
  </si>
  <si>
    <t>Q8622 - Activitati de asistenta medicala specializata</t>
  </si>
  <si>
    <t>R9004 - Activitati de gestionare a salilor de spectacole</t>
  </si>
  <si>
    <t>S9420 - Activitati ale sindicatelor salariatilor</t>
  </si>
  <si>
    <t>A0114 - Cultivarea trestiei de zahar</t>
  </si>
  <si>
    <t>B0620 - Extractia gazelor naturale</t>
  </si>
  <si>
    <t>C1020 - Prelucrarea si conservarea pestelui, crustaceelor si molustelor</t>
  </si>
  <si>
    <t>D3514 - Comercializarea energiei electrice</t>
  </si>
  <si>
    <t>E3812 - Colectarea deseurilor periculoase</t>
  </si>
  <si>
    <t>F4211 - Lucrari de constructii a drumurilor si autostrazilor</t>
  </si>
  <si>
    <t>G4530 - Comert cu piese si accesorii pentru autovehicule</t>
  </si>
  <si>
    <t>H4932 - Transporturi cu taxiuri</t>
  </si>
  <si>
    <t>I5600 - Restaurante si alte activitati de servicii de alimentatie</t>
  </si>
  <si>
    <t>J5814 - Activitati de editare a revistelor si periodicelor</t>
  </si>
  <si>
    <t>K6430 - Fonduri mutuale si alte entitati financiare similare</t>
  </si>
  <si>
    <t>L6832 - Administrarea imobilelor pe baza de tarife sau contract</t>
  </si>
  <si>
    <t>M7020 - Activitati de consultanta in management</t>
  </si>
  <si>
    <t>N7721 - Activitati de inchiriere si leasing de bunuri recreationale si echipament sportiv</t>
  </si>
  <si>
    <t>O8420 - Activitati de servicii pentru societate</t>
  </si>
  <si>
    <t>P8532 - Invatamant secundar, tehnic sau profesional</t>
  </si>
  <si>
    <t>Q8623 - Activitati de asistenta stomatologica</t>
  </si>
  <si>
    <t>R9100 - Activitati ale bibliotecilor, arhivelor, muzeelor si alte activitati culturale</t>
  </si>
  <si>
    <t>S9490 - Alte activitati ale organizatiilor asociative</t>
  </si>
  <si>
    <t>A0115 - Cultivarea tutunului</t>
  </si>
  <si>
    <t>B0700 - Extractia minereurilor metalifere</t>
  </si>
  <si>
    <t>C1030 - Prelucrarea si conservarea fructelor si legumelor</t>
  </si>
  <si>
    <t>D3520 - Productia gazelor; distributia combustibililor gazosi prin conducte</t>
  </si>
  <si>
    <t>E3820 - Tratarea si eliminarea deseurilor</t>
  </si>
  <si>
    <t>F4212 - Lucrari de constructii a cailor ferate de suprafata si subterane</t>
  </si>
  <si>
    <t>G4531 - Comert cu ridicata de piese si accesorii pentru autovehicule</t>
  </si>
  <si>
    <t>H4939 - Alte transporturi terestre de calatori n.c.a.</t>
  </si>
  <si>
    <t>I5610 - Restaurante</t>
  </si>
  <si>
    <t>J5819 - Alte activitati de editare</t>
  </si>
  <si>
    <t>K6490 - Alte activitati de intermedieri financiare, exclusiv activitati de asigurari si fonduri de pensii</t>
  </si>
  <si>
    <t>M7021 - Activitati de consultanta in domeniul relatiilor publice si al comunicarii</t>
  </si>
  <si>
    <t>N7722 - Inchirierea de casete video si discuri (CD-uri, DVD-uri)</t>
  </si>
  <si>
    <t>O8421 - Activitati de afaceri externe</t>
  </si>
  <si>
    <t>P8540 - Invatamant superior</t>
  </si>
  <si>
    <t>Q8690 - Alte activitati referitoare la sanatatea umana</t>
  </si>
  <si>
    <t>R9101 - Activitati ale bibliotecilor si arhivelor</t>
  </si>
  <si>
    <t>S9491 - Activitati ale organizatiilor religioase</t>
  </si>
  <si>
    <t>A0116 - Cultivarea plantelor pentru fibre textile</t>
  </si>
  <si>
    <t>B0710 - Extractia minereurilor feroase</t>
  </si>
  <si>
    <t>C1031 - Prelucrarea si conservarea cartofilor</t>
  </si>
  <si>
    <t>D3521 - Productia gazelor</t>
  </si>
  <si>
    <t>E3821 - Tratarea si eliminarea deseurilor nepericuloase</t>
  </si>
  <si>
    <t>F4213 - Constructia de poduri si tuneluri</t>
  </si>
  <si>
    <t>G4532 - Comert cu amanuntul de piese si accesorii pentru autovehicule</t>
  </si>
  <si>
    <t>H4940 - Transporturi rutiere de marfuri si servicii de mutare</t>
  </si>
  <si>
    <t>I5620 - Activitati de alimentatie (catering) pentru evenimente si alte servicii de alimentatie</t>
  </si>
  <si>
    <t>J5820 - Activitati de editare a produselor software</t>
  </si>
  <si>
    <t>K6491 - Leasing financiar</t>
  </si>
  <si>
    <t>M7022 - Activitati de consultanta pentru afaceri si management</t>
  </si>
  <si>
    <t>N7729 - Activitati de inchiriere si leasing de alte bunuri personale si gospodaresti n.c.a.</t>
  </si>
  <si>
    <t>O8422 - Activitati de aparare nationala</t>
  </si>
  <si>
    <t>P8541 - Invatamant superior non-universitar</t>
  </si>
  <si>
    <t>Q8700 - Servicii combinate de ingrijire medicala si asistenta sociala, cu cazare</t>
  </si>
  <si>
    <t>R9102 - Activitati ale muzeelor</t>
  </si>
  <si>
    <t>S9492 - Activitati ale organizatiilor politice</t>
  </si>
  <si>
    <t>A0119 - Cultivarea altor plante din culturi nepermanente</t>
  </si>
  <si>
    <t>B0720 - Extractia minereurilor metalifere neferoase</t>
  </si>
  <si>
    <t>C1032 - Fabricarea sucurilor de fructe si legume</t>
  </si>
  <si>
    <t>D3522 - Distributia combustibililor gazosi prin conducte</t>
  </si>
  <si>
    <t>E3822 - Tratarea si eliminarea deseurilor periculoase</t>
  </si>
  <si>
    <t>F4220 - Lucrari de constructii a proiectelor utilitare</t>
  </si>
  <si>
    <t>G4540 - Comert cu motociclete, piese si accesorii aferente; intretinerea si repararea motocicletelor</t>
  </si>
  <si>
    <t>H4941 - Transporturi rutiere de marfuri</t>
  </si>
  <si>
    <t>I5621 - Activitati de alimentatie (catering) pentru evenimente</t>
  </si>
  <si>
    <t>J5821 - Activitati de editare a jocurilor de calculator</t>
  </si>
  <si>
    <t>K6492 - Alte activitati de creditare</t>
  </si>
  <si>
    <t>M7100 - Activitati de arhitectura si inginerie; activitati de testari si analiza tehnica</t>
  </si>
  <si>
    <t>N7730 - Activitati de inchiriere si leasing de alte masini, echipamente si bunuri tangibile</t>
  </si>
  <si>
    <t>O8423 - Activitati de justitie</t>
  </si>
  <si>
    <t>P8542 - Invatamant superior universitar</t>
  </si>
  <si>
    <t>Q8710 - Activitati ale centrelor de ingrijire medicala</t>
  </si>
  <si>
    <t>R9103 - Gestionarea monumentelor, cladirilor istorice si a altor obiective de interes turistic</t>
  </si>
  <si>
    <t>S9499 - Activitati ale altor organizatii n.c.a.</t>
  </si>
  <si>
    <t>A0120 - Cultivarea plantelor din culturi permanente</t>
  </si>
  <si>
    <t>B0721 - Extractia minereurilor de uraniu si toriu</t>
  </si>
  <si>
    <t>C1039 - Prelucrarea si conservarea fructelor si legumelor, cu exceptia cartofilor</t>
  </si>
  <si>
    <t>D3523 - Comercializarea combustibililor gazosi, prin conducte</t>
  </si>
  <si>
    <t>E3830 - Recuperare? materialelor reciclabile</t>
  </si>
  <si>
    <t>F4221 - Lucrari de constructii a proiectelor utilitare pentru fluide</t>
  </si>
  <si>
    <t>G4600 - Comert cu ridicata, cu exceptia comertului cu autovehicule si motociclete</t>
  </si>
  <si>
    <t>H4942 - Servicii de mutare</t>
  </si>
  <si>
    <t>I5629 - Alte activitati de alimentatie</t>
  </si>
  <si>
    <t>J5829 - Activitati de editare a altor produse software</t>
  </si>
  <si>
    <t>K6499 - Alte intermedieri financiare n.c.a.</t>
  </si>
  <si>
    <t>M7110 - Activitati de arhitectura, inginerie si servicii de consultanta tehnica legate de acestea</t>
  </si>
  <si>
    <t>N7731 - Activitati de inchiriere si leasing de masini si echipamente agricole</t>
  </si>
  <si>
    <t>O8424 - Activitati de ordine publica si de protectie civila</t>
  </si>
  <si>
    <t>P8550 - Alte forme de invatamant</t>
  </si>
  <si>
    <t>Q8720 - Activitati ale centrelor de recuperare psihica si de dezintoxicare, exclusiv spitale</t>
  </si>
  <si>
    <t>R9104 - Activitati ale gradinilor zoologice, botanice si ale rezervatiilor naturale</t>
  </si>
  <si>
    <t>S9500 - Reparatii de calculatoare, de articole personale si de uz gospodaresc</t>
  </si>
  <si>
    <t>A0121 - Cultivarea strugurilor</t>
  </si>
  <si>
    <t>B0729 - Extractia altor minereuri metalifere neferoase</t>
  </si>
  <si>
    <t>C1040 - Fabricarea uleiurilor si a grasimilor vegetale si animale</t>
  </si>
  <si>
    <t>D3530 - Furnizarea de abur si aer conditionat</t>
  </si>
  <si>
    <t>E3831 - Demontarea (dezasamblarea) masinilor si a echipamentelor scoase din uz pentru recuperarea materialelor</t>
  </si>
  <si>
    <t>F4222 - Lucrari de constructii a proiectelor utilitare pentru electricitate si telecomunicatii</t>
  </si>
  <si>
    <t>G4610 - Activitati de intermediere in comertul cu ridicata</t>
  </si>
  <si>
    <t>H4950 - Transporturi prin conducte</t>
  </si>
  <si>
    <t>I5630 - Baruri si alte activitati de servire a bauturilor</t>
  </si>
  <si>
    <t>J5900 - Activitati de productie cinematografica, video si de programe de televiziune; inregistrari audio si activitati de editare muzicala</t>
  </si>
  <si>
    <t>K6500 - Activitati de asigurari, reasigurari si ale fondurilor de pensii, cu exceptia celor din sistemul public de asigurari sociale</t>
  </si>
  <si>
    <t>M7111 - Activitati de arhitectura</t>
  </si>
  <si>
    <t>N7732 - Activitati de inchiriere si leasing de masini si echipamente pentru constructii</t>
  </si>
  <si>
    <t>O8425 - Activitati de lupta impotriva incendiilor si de prevenire a acestora</t>
  </si>
  <si>
    <t>P8551 - Invatamant in domeniul sportiv si recreational</t>
  </si>
  <si>
    <t>Q8730 - Activitati ale caminelor de batrani si ale caminelor pentru persoane aflate in incapacitate de a se ingriji singure</t>
  </si>
  <si>
    <t>R9200 - Activitati de jocuri de noroc si pariuri</t>
  </si>
  <si>
    <t>S9510 - Repararea calculatoarelor si a echipamentelor de comunicatii</t>
  </si>
  <si>
    <t>A0122 - Cultivarea fructelor tropicale si subtropicale</t>
  </si>
  <si>
    <t>B0800 - Alte activitati extractive</t>
  </si>
  <si>
    <t>C1041 - Fabricarea uleiurilor si grasimilor</t>
  </si>
  <si>
    <t>E3832 - Recuperarea materialelor reciclabile sortate</t>
  </si>
  <si>
    <t>F4290 - Lucrari de constructii a altor proiecte ingineresti</t>
  </si>
  <si>
    <t>G4611 - Intermedieri in comertul cu materii prime agricole, animale vii, materii prime textile si cu semifabricate</t>
  </si>
  <si>
    <t>H5000 - Transporturi pe apa</t>
  </si>
  <si>
    <t>J5910 - Activitati de productie cinematografica, video si de programe de televiziune</t>
  </si>
  <si>
    <t>K6510 - Activitati de asigurari</t>
  </si>
  <si>
    <t>M7112 - Activitati de inginerie si consultanta tehnica legate de acestea</t>
  </si>
  <si>
    <t>N7733 - Activitati de inchiriere si leasing de masini si echipamente de birou (inclusiv calculatoare)</t>
  </si>
  <si>
    <t>O8430 - Activitati de protectie sociala obligatorie</t>
  </si>
  <si>
    <t>P8552 - Invatamant artistic (muzica, teatru, coreografie, arte plastice si altele)</t>
  </si>
  <si>
    <t>Q8790 - Alte activitati de asistenta sociala, cu cazare n.c.a.</t>
  </si>
  <si>
    <t>R9300 - Activitati sportive, recreative si distractive</t>
  </si>
  <si>
    <t>S9511 - Repararea calculatoarelor si a echipamentelor periferice</t>
  </si>
  <si>
    <t>A0123 - Cultivarea fructelor citrice</t>
  </si>
  <si>
    <t>B0810 - Extractia pietrei, nisipului si argilei</t>
  </si>
  <si>
    <t>C1042 - Fabricarea margarinei si a altor produse comestibile similare</t>
  </si>
  <si>
    <t>E3900 - Activitati si servicii de decontaminare</t>
  </si>
  <si>
    <t>F4291 - Constructii hidrotehnice</t>
  </si>
  <si>
    <t>G4612 - Intermedieri in comertul cu combustibili, minereuri, metale si produse chimice pentru industrie</t>
  </si>
  <si>
    <t>H5010 - Transporturi maritime si costiere de pasageri</t>
  </si>
  <si>
    <t>J5911 - Activitati de productie cinematografica, video si de programe de televiziune</t>
  </si>
  <si>
    <t>K6511 - Activitati de asigurari de viata</t>
  </si>
  <si>
    <t>M7120 - Activitati de testare si analize tehnice</t>
  </si>
  <si>
    <t>N7734 - Activitati de inchiriere si leasing de echipamente de transport pe apa</t>
  </si>
  <si>
    <t>P8553 - Scoli de conducere (pilotaj)</t>
  </si>
  <si>
    <t>Q8800 - Activitati de asistenta sociala, fara cazare</t>
  </si>
  <si>
    <t>R9310 - Activitati sportive</t>
  </si>
  <si>
    <t>S9512 - Repararea echipamentelor de comunicatii</t>
  </si>
  <si>
    <t>A0124 - Cultivarea fructelor semintoase si samburoase</t>
  </si>
  <si>
    <t>B0811 - Extractia pietrei ornamentale si a pietrei pentru constructii; extractia pietrei calcaroase, ghipsului, cretei si a ardeziei</t>
  </si>
  <si>
    <t>C1050 - Fabricarea produselor lactate</t>
  </si>
  <si>
    <t>F4299 - Lucrari de constructii a altor proiecte ingineresti n.c.a.</t>
  </si>
  <si>
    <t>G4613 - Intermedieri in comertul cu material lemnos si materiale de constructii</t>
  </si>
  <si>
    <t>H5020 - Transporturi maritime si costiere de marfa</t>
  </si>
  <si>
    <t>J5912 - Activitati de post-productie cinematografica, video si de programe de televiziune</t>
  </si>
  <si>
    <t>K6512 - Alte activitati de asigurari (exceptand asigurarile de viata)</t>
  </si>
  <si>
    <t>M7200 - Cercetare-dezvoltare</t>
  </si>
  <si>
    <t>N7735 - Activitati de inchiriere si leasing de echipamente de transport aerian</t>
  </si>
  <si>
    <t>P8559 - Alte forme de invatamant n.c.a.</t>
  </si>
  <si>
    <t>Q8810 - Activitati de asistenta sociala, fara cazare, pentru batrani si pentru persoane cu dizabilitati</t>
  </si>
  <si>
    <t>R9311 - Activitati ale bazelor sportive</t>
  </si>
  <si>
    <t>S9520 - Reparatii de articole personale si de uz gospodaresc</t>
  </si>
  <si>
    <t>A0125 - Cultivarea arbustilor fructiferi, capsunilor, nuciferilor si a altor pomi fructiferi</t>
  </si>
  <si>
    <t>B0812 - Extractia pietrisului si nisipului; extractia argilei si caolinului</t>
  </si>
  <si>
    <t>C1051 - Fabricarea produselor lactate si a branzeturilor</t>
  </si>
  <si>
    <t>F4300 - Lucrari speciale de constructii</t>
  </si>
  <si>
    <t>G4614 - Intermedieri in comertul cu masini, echipamente industriale, nave si avioane</t>
  </si>
  <si>
    <t>H5030 - Transporturi de pasageri pe cai navigabile interioare</t>
  </si>
  <si>
    <t>J5913 - Activitati de distributie a filmelor cinematografice, video si a programelor de televiziune</t>
  </si>
  <si>
    <t>K6520 - Activitati de reasigurare</t>
  </si>
  <si>
    <t>M7210 - Cercetare-dezvoltare in stiinte naturale si inginerie</t>
  </si>
  <si>
    <t>N7739 - Activitati de inchirierea si leasing de alte masini, echipamente si bunuri tangibile n.c.a.</t>
  </si>
  <si>
    <t>P8560 - Activitati de servicii suport pentru invatamant</t>
  </si>
  <si>
    <t>Q8890 - Alte activitati de asistenta sociala, fara cazare</t>
  </si>
  <si>
    <t>R9312 - Activitati ale cluburilor sportive</t>
  </si>
  <si>
    <t>S9521 - Repararea aparatelor electronice de uz casnic</t>
  </si>
  <si>
    <t>A0126 - Cultivarea fructelor oleaginoase</t>
  </si>
  <si>
    <t>B0890 - Alte activitati extractive n.c.a.</t>
  </si>
  <si>
    <t>C1052 - Fabricarea inghetatei</t>
  </si>
  <si>
    <t>F4310 - Lucrari de demolare si de pregatire a terenului</t>
  </si>
  <si>
    <t>G4615 - Intermedieri in comertul cu mobila, articole de menaj si de fierarie</t>
  </si>
  <si>
    <t>H5040 - Transportul de marfa pe cai navigabile interioare</t>
  </si>
  <si>
    <t>J5914 - Proiectia de filme cinematografice</t>
  </si>
  <si>
    <t>K6530 - Activitati ale fondurilor de pensii, cu exceptia celor din sistemul public de asigurari sociale</t>
  </si>
  <si>
    <t>M7211 - Cercetare-dezvoltare in biotehnologie</t>
  </si>
  <si>
    <t>N7740 - Leasing de proprietati intelectuale si productie similara (exclusiv bunuri cu drept de autor)</t>
  </si>
  <si>
    <t>Q8891 - Activitati de ingrijire zilnica pentru copii</t>
  </si>
  <si>
    <t>R9313 - Activitati ale centrelor de fitness</t>
  </si>
  <si>
    <t>S9522 - Repararea dispozitivelor de uz gospodaresc si a echipamentelor pentru casa si gradina</t>
  </si>
  <si>
    <t>A0127 - Cultivarea plantelor pentru prepararea bauturilor</t>
  </si>
  <si>
    <t>B0891 - Extractia mineralelor pentru industria chimica si a ingrasamintelor naturale</t>
  </si>
  <si>
    <t>C1060 - Fabricarea produselor de morarit, a amidonului si produselor din amidon</t>
  </si>
  <si>
    <t>F4311 - Lucrari de demolare a constructiilor</t>
  </si>
  <si>
    <t>G4616 - Intermedieri in comertul cu textile, confectii din blana, incaltaminte si articole din piele</t>
  </si>
  <si>
    <t>H5100 - Transporturi aeriene</t>
  </si>
  <si>
    <t>J5920 - Activitati de realizare a inregistrarilor audio si activitati de editare muzicala</t>
  </si>
  <si>
    <t>K6600 - Activitati auxiliare pentru intermedieri financiare si activitati de asigurare</t>
  </si>
  <si>
    <t>M7219 - Cercetare-dezvoltare in alte stiinte naturale si inginerie</t>
  </si>
  <si>
    <t>N7800 - Activitati de servicii privind forta de munca</t>
  </si>
  <si>
    <t>Q8899 - Alte activitati de asistenta sociala, fara cazare, n.c.a.</t>
  </si>
  <si>
    <t>R9319 - Alte activitati sportive</t>
  </si>
  <si>
    <t>S9523 - Repararea incaltamintei si a articolelor din piele</t>
  </si>
  <si>
    <t>A0128 - Cultivarea condimentelor, plantelor aromatice, medicinale si a plantelor de uz farmaceutic</t>
  </si>
  <si>
    <t>B0892 - Extractia si aglomerarea turbei</t>
  </si>
  <si>
    <t>C1061 - Fabricarea produselor de morarit</t>
  </si>
  <si>
    <t>F4312 - Lucrari de pregatire a terenului de constructii</t>
  </si>
  <si>
    <t>G4617 - Intermedieri in comertul cu produse alimentare, inclusiv bauturi, si tutun</t>
  </si>
  <si>
    <t>H5110 - Transporturi aeriene de pasageri</t>
  </si>
  <si>
    <t>J6000 - Activitati de producere si difuzare de programe</t>
  </si>
  <si>
    <t>K6610 - Activitati auxiliare intermedierilor financiare, cu exceptia activitatilor de asigurari si fonduri de pensii</t>
  </si>
  <si>
    <t>M7220 - Cercetare-dezvoltare in stiinte sociale si umaniste</t>
  </si>
  <si>
    <t>N7810 - Activitati ale agentiilor de plasare a fortei de munca</t>
  </si>
  <si>
    <t>R9320 - Alte activitati recreative si distractive</t>
  </si>
  <si>
    <t>S9524 - Repararea mobilei si a furniturilor casnice</t>
  </si>
  <si>
    <t>A0129 - Cultivarea altor plante din culturi permanente</t>
  </si>
  <si>
    <t>B0893 - Extractia sarii</t>
  </si>
  <si>
    <t>C1062 - Fabricarea amidonului si a produselor din amidon</t>
  </si>
  <si>
    <t>F4313 - Lucrari de foraj si sondaj pentru constructii</t>
  </si>
  <si>
    <t>G4618 - Intermedieri in comertul specializat in vanzarea produselor cu caracter specific, n.c.a.</t>
  </si>
  <si>
    <t>H5120 - Transporturi aeriene de marfa si transporturi spatiale</t>
  </si>
  <si>
    <t>J6010 - Activitati de difuzare a programelor de radio</t>
  </si>
  <si>
    <t>K6611 - Administrarea pietelor financiare</t>
  </si>
  <si>
    <t>M7300 - Publicitate si activitati de studiere a pietei</t>
  </si>
  <si>
    <t>N7820 - Activitati de contractare, pe baze temporare, a personalului</t>
  </si>
  <si>
    <t>R9321 - Parcuri tematice (balciuri) si parcuri de distractii</t>
  </si>
  <si>
    <t>S9525 - Repararea ceasurilor si a bijuteriilor</t>
  </si>
  <si>
    <t>A0130 - Cultivarea plantelor pentru inmultire</t>
  </si>
  <si>
    <t>B0899 - Alte activitati extractive n.c.a.</t>
  </si>
  <si>
    <t>C1070 - Fabricarea produselor de brutarie si a produselor fainoase</t>
  </si>
  <si>
    <t>F4320 - Lucrari de instalatii electrice si tehnico-sanitare si alte lucrari de instalatii pentru constructii</t>
  </si>
  <si>
    <t>G4619 - Intermedieri in comertul cu produse diverse</t>
  </si>
  <si>
    <t>H5121 - Transporturi aeriene de marfa</t>
  </si>
  <si>
    <t>J6020 - Activitati de producere si difuzare a programelor de televiziune</t>
  </si>
  <si>
    <t>K6612 - Activitati de intermediere (brokeraj) a tranzactiilor financiare</t>
  </si>
  <si>
    <t>M7310 - Publicitate</t>
  </si>
  <si>
    <t>N7830 - Alte servicii de furnizare a fortei de munca</t>
  </si>
  <si>
    <t>R9329 - Alte activitati recreative si distractive n.c.a.</t>
  </si>
  <si>
    <t>S9529 - Repararea articolelor de uz personal si gospodaresc n.c.a.</t>
  </si>
  <si>
    <t>A0140 - Cresterea animalelor</t>
  </si>
  <si>
    <t>B0900 - Activitati de servicii anexe extractiei</t>
  </si>
  <si>
    <t>C1071 - Fabricarea painii; fabricarea prajiturilor si a produselor proaspete de patiserie</t>
  </si>
  <si>
    <t>F4321 - Lucrari de instalatii electrice</t>
  </si>
  <si>
    <t>G4620 - Comert cu ridicata al produselor agricole brute si al animalelor vii</t>
  </si>
  <si>
    <t>H5122 - Transporturi spatiale</t>
  </si>
  <si>
    <t>J6100 - Comunicatii electronice</t>
  </si>
  <si>
    <t>K6619 - Activitati auxiliare intermedierilor financiare, exclusiv activitati de asigurari si fonduri de pensii</t>
  </si>
  <si>
    <t>M7311 - Activitati ale agentiilor de publicitate</t>
  </si>
  <si>
    <t>N7900 - Activitati ale agentiilor turistice si ale tur-operatorilor; alte servicii de rezervare si asistenta turistica</t>
  </si>
  <si>
    <t>S9600 - Alte activitati de servicii personale</t>
  </si>
  <si>
    <t>A0141 - Cresterea bovinelor de lapte</t>
  </si>
  <si>
    <t>B0910 - Activitati de servicii anexe extractiei petrolului brut si gazelor naturale</t>
  </si>
  <si>
    <t>C1072 - Fabricarea biscuitilor si piscoturilor; fabricarea prajiturilor si a produselor conservate de patiserie</t>
  </si>
  <si>
    <t>F4322 - Lucrari de instalatii tehnico-sanitare, de alimentare cu gaze, de incalzire si de aer conditionat</t>
  </si>
  <si>
    <t>G4621 - Comert cu ridicata al cerealelor, semintelor, furajelor si tutunului neprelucrat</t>
  </si>
  <si>
    <t>H5200 - Depozitare si activitati auxiliare pentru transporturi</t>
  </si>
  <si>
    <t>J6110 - Activitati de comunicatii electronice prin retele cu cablu</t>
  </si>
  <si>
    <t>K6620 - Activitati auxiliare de asigurari si fonduri de pensii</t>
  </si>
  <si>
    <t>M7312 - Servicii de reprezentare media</t>
  </si>
  <si>
    <t>N7910 - Activitati ale agentiilor turistice si ale tur-operatorilor</t>
  </si>
  <si>
    <t>S9601 - Spalarea si curatarea (uscata) articolelor textile si a produselor din blana</t>
  </si>
  <si>
    <t>A0142 - Cresterea altor bovine</t>
  </si>
  <si>
    <t>B0990 - Activitati de servicii anexe pentru extractia altor minerale</t>
  </si>
  <si>
    <t>C1073 - Fabricarea macaroanelor, taiteilor, cus-cus-ului si a altor produse fainoase similare</t>
  </si>
  <si>
    <t>F4329 - Alte lucrari de instalatii pentru constructii</t>
  </si>
  <si>
    <t>G4622 - Comert cu ridicata al florilor si al plantelor</t>
  </si>
  <si>
    <t>H5210 - Depozitari</t>
  </si>
  <si>
    <t>J6120 - Activitati de comunicatii electronice prin retele fara cablu</t>
  </si>
  <si>
    <t>K6621 - Activitati de evaluare a riscului de asigurare si a pagubelor</t>
  </si>
  <si>
    <t>M7320 - Activitati de studiere a pietei si de sondare a opiniei publice</t>
  </si>
  <si>
    <t>N7911 - Activitati ale agentiilor turistice</t>
  </si>
  <si>
    <t>S9602 - Coafura si alte activitati de infrumusetare</t>
  </si>
  <si>
    <t>A0143 - Cresterea cailor si a altor cabaline</t>
  </si>
  <si>
    <t>C1080 - Fabricarea altor produse alimentare</t>
  </si>
  <si>
    <t>F4330 - Lucrari de finisare</t>
  </si>
  <si>
    <t>G4623 - Comert cu ridicata al animalelor vii</t>
  </si>
  <si>
    <t>H5220 - Activitati anexe pentru transporturi</t>
  </si>
  <si>
    <t>J6130 - Activitati de comunicatii electronice prin satelit</t>
  </si>
  <si>
    <t>K6622 - Activitati ale agentilor si broker-ilor de asigurari</t>
  </si>
  <si>
    <t>M7400 - Alte activitati profesionale, stiintifice si tehnice</t>
  </si>
  <si>
    <t>N7912 - Activitati ale tur-operatorilor</t>
  </si>
  <si>
    <t>S9603 - Activitati de pompe funebre si similare</t>
  </si>
  <si>
    <t>A0144 - Cresterea camilelor si a camelidelor</t>
  </si>
  <si>
    <t>C1081 - Fabricarea zaharului</t>
  </si>
  <si>
    <t>F4331 - Lucrari de tencuire</t>
  </si>
  <si>
    <t>G4624 - Comert cu ridicata al blanurilor, pieilor brute si al pieilor prelucrate</t>
  </si>
  <si>
    <t>H5221 - Activitati de servicii anexe pentru transporturi terestre</t>
  </si>
  <si>
    <t>J6190 - Alte activitati de comunicatii electronice</t>
  </si>
  <si>
    <t>K6629 - Alte activitati auxiliare de asigurari si fonduri de pensii</t>
  </si>
  <si>
    <t>M7410 - Activitati de design specializat</t>
  </si>
  <si>
    <t>N7990 - Alte servicii de rezervare si asistenta turistica</t>
  </si>
  <si>
    <t>S9604 - Activitati de intretinere corporala</t>
  </si>
  <si>
    <t>A0145 - Cresterea ovinelor si caprinelor</t>
  </si>
  <si>
    <t>C1082 - Fabricarea produselor din cacao, a ciocolatei si a produselor zaharoase</t>
  </si>
  <si>
    <t>F4332 - Lucrari de tamplarie si dulgherie</t>
  </si>
  <si>
    <t>G4630 - Comert cu ridicata al produselor alimentare, al bauturilor si al tutunului</t>
  </si>
  <si>
    <t>H5222 - Activitati de servicii anexe transporturilor pe apa</t>
  </si>
  <si>
    <t>J6200 - Activitati de servicii in tehnologia informatiei</t>
  </si>
  <si>
    <t>K6630 - Activitati de administrare a fondurilor</t>
  </si>
  <si>
    <t>M7420 - Activitati fotografice</t>
  </si>
  <si>
    <t>N8000 - Activitati de investigatii si protectie</t>
  </si>
  <si>
    <t>S9609 - Alte activitati de servicii personale n.c.a.</t>
  </si>
  <si>
    <t>A0146 - Cresterea porcinelor</t>
  </si>
  <si>
    <t>C1083 - Prelucrarea ceaiului si cafelei</t>
  </si>
  <si>
    <t>F4333 - Lucrari de pardosire si placare a peretilor</t>
  </si>
  <si>
    <t>G4631 - Comert cu ridicata al fructelor si legumelor</t>
  </si>
  <si>
    <t>H5223 - Activitati de servicii anexe transporturilor aeriene</t>
  </si>
  <si>
    <t>J6201 - Activitati de realizare a soft-ului la comanda (software orientat client)</t>
  </si>
  <si>
    <t>M7430 - Activitati de traducere scrisa si orala (interpreti)</t>
  </si>
  <si>
    <t>N8010 - Activitati de securitate privata</t>
  </si>
  <si>
    <t>A0147 - Cresterea pasarilor</t>
  </si>
  <si>
    <t>C1084 - Fabricarea condimentelor si ingredientelor</t>
  </si>
  <si>
    <t>F4334 - Lucrari de vopsitorie, zugraveli si montari de geamuri</t>
  </si>
  <si>
    <t>G4632 - Comert cu ridicata al carnii si produselor din carne</t>
  </si>
  <si>
    <t>H5224 - Manipulari</t>
  </si>
  <si>
    <t>J6202 - Activitati de consultanta in tehnologia informatiei</t>
  </si>
  <si>
    <t>M7490 - Alte activitati profesionale, stiintifice si tehnice n.c.a.</t>
  </si>
  <si>
    <t>N8020 - Activitati de servicii privind sistemele de securizare</t>
  </si>
  <si>
    <t>A0149 - Cresterea altor specii de animale</t>
  </si>
  <si>
    <t>C1085 - Fabricarea de mancaruri preparate</t>
  </si>
  <si>
    <t>F4339 - Alte lucrari de finisare</t>
  </si>
  <si>
    <t>G4633 - Comert cu ridicata al produselor lactate, oualor, uleiurilor si grasimilor comestibile</t>
  </si>
  <si>
    <t>H5229 - Alte activitati anexe transporturilor</t>
  </si>
  <si>
    <t>J6203 - Activitati de management (gestiune si exploatare) a mijloacelor de calcul</t>
  </si>
  <si>
    <t>M7500 - Activitati veterinare</t>
  </si>
  <si>
    <t>N8030 - Activitati de investigatii</t>
  </si>
  <si>
    <t>A0150 - Activitati in ferme mixte (cultura vegetala combinata cu cresterea animalelor)</t>
  </si>
  <si>
    <t>C1086 - Fabricarea preparatelor alimentare omogenizate si alimentelor dietetice</t>
  </si>
  <si>
    <t>F4390 - Alte lucrari speciale de constructii</t>
  </si>
  <si>
    <t>G4634 - Comert cu ridicata al bauturilor</t>
  </si>
  <si>
    <t>H5300 - Activitati de posta si de curier</t>
  </si>
  <si>
    <t>J6209 - Alte activitati de servicii privind tehnologia informatiei</t>
  </si>
  <si>
    <t>N8100 - Activitati de peisagistica si servicii pentru cladiri</t>
  </si>
  <si>
    <t>A0160 - Activitati auxiliare agriculturii si activitati dupa recoltare</t>
  </si>
  <si>
    <t>C1089 - Fabricarea altor produse alimentare n.c.a.</t>
  </si>
  <si>
    <t>F4391 - Lucrari de invelitori, sarpante si terase la constructii</t>
  </si>
  <si>
    <t>G4635 - Comert cu ridicata al produselor din tutun</t>
  </si>
  <si>
    <t>H5310 - Activitati postale desfasurate sub obligativitatea serviciului universal</t>
  </si>
  <si>
    <t>J6300 - Activitati de servicii informatice</t>
  </si>
  <si>
    <t>N8110 - Activitati de servicii suport combinate</t>
  </si>
  <si>
    <t>A0161 - Activitati auxiliare pentru productia vegetala</t>
  </si>
  <si>
    <t>C1090 - Fabricarea preparatelor pentru hrana animalelor</t>
  </si>
  <si>
    <t>F4399 - Alte lucrari speciale de constructii n.c.a.</t>
  </si>
  <si>
    <t>G4636 - Comert cu ridicata al zaharului, ciocolatei si produselor zaharoase</t>
  </si>
  <si>
    <t>H5320 - Alte activitati postale si de curier</t>
  </si>
  <si>
    <t>J6310 - Activitati ale portalurilor web, prelucrarea datelor, administrarea paginilor web si activitati conexe</t>
  </si>
  <si>
    <t>N8120 - Activitati de curatenie</t>
  </si>
  <si>
    <t>A0162 - Activitati auxiliare pentru cresterea animalelor</t>
  </si>
  <si>
    <t>C1091 - Fabricarea preparatelor pentru hrana animalelor de ferma</t>
  </si>
  <si>
    <t>G4637 - Comert cu ridicata cu cafea, ceai, cacao si condimente</t>
  </si>
  <si>
    <t>J6311 - Prelucrarea datelor, administrarea paginilor web si activitati conexe</t>
  </si>
  <si>
    <t>N8121 - Activitati generale (nespecializate) de curatenie interioara a cladirilor</t>
  </si>
  <si>
    <t>A0163 - Activitati dupa recoltare</t>
  </si>
  <si>
    <t>C1092 - Fabricarea preparatelor pentru hrana animalelor de companie</t>
  </si>
  <si>
    <t>G4638 - Comert cu ridicata specializat al altor alimente, inclusiv peste, crustacee si moluste</t>
  </si>
  <si>
    <t>J6312 - Activitati ale portalurilor web</t>
  </si>
  <si>
    <t>N8122 - Activitati specializate de curatenie a cladirilor, mijloacelor de transport, masinilor si utilajelor</t>
  </si>
  <si>
    <t>A0164 - Pregatirea semintelor in vederea insamintarii</t>
  </si>
  <si>
    <t>C1100 - Fabricarea bauturilor</t>
  </si>
  <si>
    <t>G4639 - Comert cu ridicata nespecializat de produse alimentare, bauturi si tutun</t>
  </si>
  <si>
    <t>J6390 - Alte activitati de servicii informationale</t>
  </si>
  <si>
    <t>N8129 - Alte activitati de curatenie n.c.a.</t>
  </si>
  <si>
    <t>A0170 - Vanatoare, capturarea cu capcane a vanatului si activitati de servicii anexe vanatorii</t>
  </si>
  <si>
    <t>C1101 - Distilarea, rafinarea si mixarea bauturilor alcoolice</t>
  </si>
  <si>
    <t>G4640 - Comert cu ridicata al bunurilor de consum</t>
  </si>
  <si>
    <t>J6391 - Activitati ale agentiilor de stiri</t>
  </si>
  <si>
    <t>N8130 - Activitati de intretinere peisagistica</t>
  </si>
  <si>
    <t>A0200 - Silvicultura si exploatare forestiera</t>
  </si>
  <si>
    <t>C1102 - Fabricarea vinurilor din struguri</t>
  </si>
  <si>
    <t>G4641 - Comert cu ridicata al produselor textile</t>
  </si>
  <si>
    <t>J6399 - Alte activitati de servicii informationale n.c.a</t>
  </si>
  <si>
    <t>N8200 - Servicii administrative, servicii suport si alte activitati de servicii prestate in principal intreprinderilor</t>
  </si>
  <si>
    <t>A0210 - Silvicultura si alte activitati forestiere</t>
  </si>
  <si>
    <t>C1103 - Fabricarea cidrului si a altor vinuri din fructe</t>
  </si>
  <si>
    <t>G4642 - Comert cu ridicata al imbracamintei si incaltamintei</t>
  </si>
  <si>
    <t>N8210 - Activitati administrative si servicii suport</t>
  </si>
  <si>
    <t>A0220 - Exploatarea forestiera</t>
  </si>
  <si>
    <t>C1104 - Fabricarea altor bauturi nedistilate, obtinute prin fermentare</t>
  </si>
  <si>
    <t>G4643 - Comert cu ridicata al aparatelor electrice de uz gospodaresc, al aparatelor de radio si televizoarelor</t>
  </si>
  <si>
    <t>N8211 - Activitati combinate de secretariat</t>
  </si>
  <si>
    <t>A0230 - Colectarea produselor forestiere nelemnoase din flora spontana</t>
  </si>
  <si>
    <t>C1105 - Fabricarea berii</t>
  </si>
  <si>
    <t>G4644 - Comert cu ridicata al produselor din ceramica, sticlarie si al produselor de intretinere</t>
  </si>
  <si>
    <t>N8219 - Activitati de fotocopiere, de pregatire a documentelor si alte activitati specializate de secretariat</t>
  </si>
  <si>
    <t>A0240 - Activitati de servicii anexe silviculturii</t>
  </si>
  <si>
    <t>C1106 - Fabricarea maltului</t>
  </si>
  <si>
    <t>G4645 - Comert cu ridicata al produselor cosmetice si de parfumerie</t>
  </si>
  <si>
    <t>N8220 - Activitati ale centrelor de intermediere telefonica (call center)</t>
  </si>
  <si>
    <t>A0300 - Pescuitul si acvacultura</t>
  </si>
  <si>
    <t>C1107 - Productia de bauturi racoritoare nealcoolice; productia de ape minerale si alte ape imbuteliate</t>
  </si>
  <si>
    <t>G4646 - Comert cu ridicata al produselor farmaceutice</t>
  </si>
  <si>
    <t>N8230 - Activitati de organizare a expozitiilor, targurilor si congreselor</t>
  </si>
  <si>
    <t>A0310 - Pescuitul</t>
  </si>
  <si>
    <t>C1200 - Fabricarea produselor din tutun</t>
  </si>
  <si>
    <t>G4647 - Comert cu ridicata al mobilei, covoarelor si a articolelor de iluminat</t>
  </si>
  <si>
    <t>N8290 - Activitati de servicii suport pentru intreprinderi n.c.a.</t>
  </si>
  <si>
    <t>A0311 - Pescuitul maritim</t>
  </si>
  <si>
    <t>C1300 - Fabricarea produselor textile</t>
  </si>
  <si>
    <t>G4648 - Comert cu ridicata al ceasurilor si bijuteriilor</t>
  </si>
  <si>
    <t>N8291 - Activitati ale agentiilor de colectare a platilor si a birourilor (oficiilor) de raportare a creditului</t>
  </si>
  <si>
    <t>A0312 - Pescuitul in ape dulci</t>
  </si>
  <si>
    <t>C1310 - Pregatirea fibrelor si filarea fibrelor textile</t>
  </si>
  <si>
    <t>G4649 - Comert cu ridicata al altor bunuri de uz gospodaresc</t>
  </si>
  <si>
    <t>N8292 - Activitati de ambalare</t>
  </si>
  <si>
    <t>A0320 - Acvacultura</t>
  </si>
  <si>
    <t>C1320 - Productia de tesaturi</t>
  </si>
  <si>
    <t>G4650 - Comert cu ridicata al echipamentului informatic si de telecomunicatii</t>
  </si>
  <si>
    <t>N8299 - Alte activitati de servicii suport pentru intreprinderi n.c.a.</t>
  </si>
  <si>
    <t>A0321 - Acvacultura maritima</t>
  </si>
  <si>
    <t>C1330 - Finisarea materialelor textile</t>
  </si>
  <si>
    <t>G4651 - Comert cu ridicata al calculatoarelor, echipamentelor periferice si software-lui</t>
  </si>
  <si>
    <t>A0322 - Acvacultura in ape dulci</t>
  </si>
  <si>
    <t>C1390 - Fabricarea altor articole textile</t>
  </si>
  <si>
    <t>G4652 - Comert cu ridicata de componente si echipamente electronice si de telecomunicatii</t>
  </si>
  <si>
    <t>C1391 - Fabricarea de metraje prin tricotare sau crosetare</t>
  </si>
  <si>
    <t>G4660 - Comert cu ridicata al altor masini, echipamente si furnituri</t>
  </si>
  <si>
    <t>C1392 - Fabricarea de articole confectionate din textile (cu exceptia imbracamintei si lenjeriei de corp)</t>
  </si>
  <si>
    <t>G4661 - Comert cu ridicata al masinilor agricole, echipamentelor si furniturilor</t>
  </si>
  <si>
    <t>C1393 - Fabricarea de covoare si mochete</t>
  </si>
  <si>
    <t>G4662 - Comert cu ridicata al masinilor-unelte</t>
  </si>
  <si>
    <t>C1394 - Fabricarea de odgoane, franghii, sfori si plase</t>
  </si>
  <si>
    <t>G4663 - Comert cu ridicata al masinilor pentru industria miniera si constructii</t>
  </si>
  <si>
    <t>C1395 - Fabricarea de textile netesute si articole din acestea, cu exceptia confectiilor de imbracaminte</t>
  </si>
  <si>
    <t>G4664 - Comert cu ridicata al masinilor pentru industria textila si al masinilor de cusut si de tricotat</t>
  </si>
  <si>
    <t>C1396 - Fabricarea altor articole tehnice si industriale din textile</t>
  </si>
  <si>
    <t>G4665 - Comert cu ridicata al mobilei de birou</t>
  </si>
  <si>
    <t>C1399 - Fabricarea altor articole textile n.c.a.</t>
  </si>
  <si>
    <t>G4666 - Comert cu ridicata al altor masini si echipamente de birou</t>
  </si>
  <si>
    <t>C1400 - Fabricarea articolelor de imbracaminte</t>
  </si>
  <si>
    <t>G4669 - Comert cu ridicata al altor masini si echipamente</t>
  </si>
  <si>
    <t>C1410 - Fabricarea articolelor de imbracaminte, cu exceptia articolelor din blana</t>
  </si>
  <si>
    <t>G4670 - Comert cu ridicata specializat al altor produse</t>
  </si>
  <si>
    <t>C1411 - Fabricarea articolelor de imbracaminte din piele</t>
  </si>
  <si>
    <t>G4671 - Comert cu ridicata al combustibililor solizi, lichizi si gazosi si al produselor derivate</t>
  </si>
  <si>
    <t>C1412 - Fabricarea articolelor de imbracaminte pentru lucru</t>
  </si>
  <si>
    <t>G4672 - Comert cu ridicata al metalelor si minereurilor metalice</t>
  </si>
  <si>
    <t>C1413 - Fabricarea altor articole de imbracaminte (exclusiv lenjeria de corp)</t>
  </si>
  <si>
    <t>G4673 - Comert cu ridicata al materialului lemnos si al materialelor de constructie si echipamentelor sanitare</t>
  </si>
  <si>
    <t>C1414 - Fabricarea de articole de lenjerie de corp</t>
  </si>
  <si>
    <t>G4674 - Comert cu ridicata al echipamentelor si furniturilor de fierarie pentru instalatii sanitare si de incalzire</t>
  </si>
  <si>
    <t>C1419 - Fabricarea altor articole de imbracaminte si accesorii n.c.a.</t>
  </si>
  <si>
    <t>G4675 - Comert cu ridicata al produselor chimice</t>
  </si>
  <si>
    <t>C1420 - Fabricarea articolelor din blana</t>
  </si>
  <si>
    <t>G4676 - Comert cu ridicata al altor produse intermediare</t>
  </si>
  <si>
    <t>C1430 - Fabricarea articolelor de imbracaminte prin tricotare sau crosetare</t>
  </si>
  <si>
    <t>G4677 - Comert cu ridicata al deseurilor si resturilor</t>
  </si>
  <si>
    <t>C1431 - Fabricarea prin tricotare sau crosetare a ciorapilor si articolelor de galanterie</t>
  </si>
  <si>
    <t>G4690 - Comert cu ridicata nespecializat</t>
  </si>
  <si>
    <t>C1439 - Fabricarea prin tricotare sau crosetare a altor articole de imbracaminte</t>
  </si>
  <si>
    <t>G4700 - Comert cu amanuntul, cu exceptia autovehiculelor si motocicletelor</t>
  </si>
  <si>
    <t>C1500 - Tabacirea si finisarea pieilor; fabricarea articolelor de voiaj si marochinarie, harnasamentelor si incaltamintei; prepararea si vopsirea blanurilor</t>
  </si>
  <si>
    <t>G4710 - Comert cu amanuntul in magazine nespecializate</t>
  </si>
  <si>
    <t>C1510 - Tabacirea si finisarea pieilor; fabricarea articolelor de voiaj si marochinarie si a articolelor de harnasament; prepararea si vopsirea blanurilor</t>
  </si>
  <si>
    <t>G4711 - Comert cu amanuntul in magazine nespecializate, cu vanzare predominanta de produse alimentare, bauturi si tutun</t>
  </si>
  <si>
    <t>C1511 - Tabacirea si finisarea pieilor; prepararea si vopsirea blanurilor</t>
  </si>
  <si>
    <t>G4719 - Comert cu amanuntul in magazine nespecializate, cu vanzare predominanta de produse nealimentare</t>
  </si>
  <si>
    <t>C1512 - Fabricarea articolelor de voiaj si marochinarie, a articolelor de harnasament si a altor articole din piele</t>
  </si>
  <si>
    <t>G4720 - Comert cu amanuntul al produselor alimentare, bauturilor si al produselor din tutun, in magazine specializate</t>
  </si>
  <si>
    <t>C1520 - Fabricarea incaltamintei</t>
  </si>
  <si>
    <t>G4721 - Comert cu amanuntul al fructelor si legumelor proaspete, in magazine specializate</t>
  </si>
  <si>
    <t>C1600 - Prelucrarea lemnului, fabricarea produselor din lemn si pluta, cu exceptia mobilei; fabricarea articolelor din paie si din alte materiale vegetale impletite</t>
  </si>
  <si>
    <t>G4722 - Comert cu amanuntul al carnii si al produselor din carne, in magazine specializate</t>
  </si>
  <si>
    <t>C1610 - Taierea si rindeluirea lemnului</t>
  </si>
  <si>
    <t>G4723 - Comert cu amanuntul al pestelui, crustaceelor si molustelor, in magazine specializate</t>
  </si>
  <si>
    <t>C1620 - Fabricarea produselor din lemn, pluta, paie si din alte materiale vegetale impletite</t>
  </si>
  <si>
    <t>G4724 - Comert cu amanuntul al painii, produselor de patiserie si produselor zaharoase, in magazine specializate</t>
  </si>
  <si>
    <t>C1621 - Fabricarea de furnire si a panourilor din lemn</t>
  </si>
  <si>
    <t>G4725 - Comert cu amanuntul al bauturilor, in magazine specializate</t>
  </si>
  <si>
    <t>C1622 - Fabricarea parchetului asamblat in panouri</t>
  </si>
  <si>
    <t>G4726 - Comert cu amanuntul al produselor din tutun, in magazine specializate</t>
  </si>
  <si>
    <t>C1623 - Fabricarea altor elemente de dulgherie si tamplarie, pentru constructii</t>
  </si>
  <si>
    <t>G4729 - Comert cu amanuntul al altor produse alimentare, in magazine specializate</t>
  </si>
  <si>
    <t>C1624 - Fabricarea ambalajelor din lemn</t>
  </si>
  <si>
    <t>G4730 - Comert cu amanuntul al carburantilor pentru autovehicule in magazine specializate</t>
  </si>
  <si>
    <t>C1629 - Fabricarea altor produse din lemn; fabricarea articolelor din pluta, paie si din alte materiale vegetale impletite</t>
  </si>
  <si>
    <t>G4740 - Comert cu amanuntul al echipamentului informatic si de telecomunicatii in magazine specializate</t>
  </si>
  <si>
    <t>C1700 - Fabricarea hartiei si a produselor din hartie</t>
  </si>
  <si>
    <t>G4741 - Comert cu amanuntul al calculatoarelor, unitatilor periferice si software-lui in magazine specializate</t>
  </si>
  <si>
    <t>C1710 - Fabricarea celulozei, hartiei si cartonului</t>
  </si>
  <si>
    <t>G4742 - Comert cu amanuntul al echipamentului pentru telecomunicatii in magazine specializate</t>
  </si>
  <si>
    <t>C1711 - Fabricarea celulozei</t>
  </si>
  <si>
    <t>G4743 - Comert cu amanuntul al echipamentelor audio/video in magazine specializate</t>
  </si>
  <si>
    <t>C1712 - Fabricarea hartiei si cartonului</t>
  </si>
  <si>
    <t>G4750 - Comert cu amanuntul al altor produse casnice, in magazine specializate</t>
  </si>
  <si>
    <t>C1720 - Fabricarea articolelor din hartie si carton</t>
  </si>
  <si>
    <t>G4751 - Comert cu amanuntul al textilelor, in magazine specializate</t>
  </si>
  <si>
    <t>C1721 - Fabricarea hartiei si cartonului ondulat si a ambalajelor din hartie si carton</t>
  </si>
  <si>
    <t>G4752 - Comert cu amanuntul al articolelor de fierarie, al articolelor din sticla si a celor pentru vopsit, in magazine specializate</t>
  </si>
  <si>
    <t>C1722 - Fabricarea produselor de uz gospodaresc si sanitar, din hartie sau carton</t>
  </si>
  <si>
    <t>G4753 - Comert cu amanuntul al covoarelor, carpetelor, tapetelor si a altor acoperitoare de podea, in magazine specializate</t>
  </si>
  <si>
    <t>C1723 - Fabricarea articolelor de papetarie</t>
  </si>
  <si>
    <t>G4754 - Comert cu amanuntul al articolelor si aparatelor electrocasnice, in magazine specializate</t>
  </si>
  <si>
    <t>C1724 - Fabricarea tapetului</t>
  </si>
  <si>
    <t>G4759 - Comert cu amanuntul al mobilei, al articolelor de iluminat si al articolelor de uz casnic n.c.a., in magazine specializate</t>
  </si>
  <si>
    <t>C1729 - Fabricarea altor articole din hartie si carton n.c.a.</t>
  </si>
  <si>
    <t>G4760 - Comert cu amanuntul de bunuri culturale si recreative, in magazine specializate</t>
  </si>
  <si>
    <t>C1800 - Tiparire si reproducerea pe suporti a inregistrarilor</t>
  </si>
  <si>
    <t>G4761 - Comert cu amanuntul al cartilor, in magazine specializate</t>
  </si>
  <si>
    <t>C1810 - Tiparire si activitati de servicii conexe tiparirii</t>
  </si>
  <si>
    <t>G4762 - Comert cu amanuntul al ziarelor si articolelor de papetarie, in magazine specializate</t>
  </si>
  <si>
    <t>C1811 - Tiparirea ziarelor</t>
  </si>
  <si>
    <t>G4763 - Comert cu amanuntul al inregistrarilor muzicale si video, in magazine specializate</t>
  </si>
  <si>
    <t>C1812 - Alte activitati de tiparire n.c.a.</t>
  </si>
  <si>
    <t>G4764 - Comert cu amanuntul al echipamentelor sportive, in magazine specializate</t>
  </si>
  <si>
    <t>C1813 - Servicii pregatitoare pentru tiparire</t>
  </si>
  <si>
    <t>G4765 - Comert cu amanuntul al jocurilor si jucariilor, in magazine specializate</t>
  </si>
  <si>
    <t>C1814 - Legatorie si servicii conexe</t>
  </si>
  <si>
    <t>G4770 - Comert cu amanuntul al altor bunuri, in magazine specializate</t>
  </si>
  <si>
    <t>C1820 - Reproducerea inregistrarilor</t>
  </si>
  <si>
    <t>G4771 - Comert cu amanuntul al imbracamintei, in magazine specializate</t>
  </si>
  <si>
    <t>C1900 - Fabricarea produselor de cocserie si a produselor obtinute din prelucrarea titeiului</t>
  </si>
  <si>
    <t>G4772 - Comert cu amanuntul al incaltamintei si articolelor din piele, in magazine specializate</t>
  </si>
  <si>
    <t>C1910 - Fabricarea produselor de cocserie</t>
  </si>
  <si>
    <t>G4773 - Comert cu amanuntul al produselor farmaceutice, in magazine specializate</t>
  </si>
  <si>
    <t>C1920 - Fabricarea produselor obtinute din prelucrarea titeiului</t>
  </si>
  <si>
    <t>G4774 - Comert cu amanuntul al articolelor medicale si ortopedice, in magazine specializate</t>
  </si>
  <si>
    <t>C2000 - Fabricarea substantelor si a produselor chimice</t>
  </si>
  <si>
    <t>G4775 - Comert cu amanuntul al produselor cosmetice si de parfumerie, in magazine specializate</t>
  </si>
  <si>
    <t>C2010 - Fabricarea produselor chimice de baza, a ingrasamintelor si produselor azotoase; fabricarea materialelor plastice si a cauciucului sintetic, in forme primare</t>
  </si>
  <si>
    <t>G4776 - Comert cu amanuntul al florilor, plantelor si semintelor; comert cu amanuntul al animalelor de companie si a hranei pentru acestea, in magazine specializate</t>
  </si>
  <si>
    <t>C2011 - Fabricarea gazelor industriale</t>
  </si>
  <si>
    <t>G4777 - Comert cu amanuntul al ceasurilor si bijuteriilor, in magazine specializate</t>
  </si>
  <si>
    <t>C2012 - Fabricarea colorantilor si a pigmentilor</t>
  </si>
  <si>
    <t>G4778 - Comert cu amanuntul al altor bunuri noi, in magazine specializate</t>
  </si>
  <si>
    <t>C2013 - Fabricarea altor produse chimice anorganice, de baza</t>
  </si>
  <si>
    <t>G4779 - Comert cu amanuntul al bunurilor de ocazie vandute prin magazine</t>
  </si>
  <si>
    <t>C2014 - Fabricarea altor produse chimice organice, de baza</t>
  </si>
  <si>
    <t>G4780 - Comert cu amanuntul efectuat prin standuri, chioscuri si piete</t>
  </si>
  <si>
    <t>C2015 - Fabricarea ingrasamintelor si produselor azotoase</t>
  </si>
  <si>
    <t>G4781 - Comert cu amanuntul al produselor alimentare, bauturilor si produselor din tutun efectuat prin standuri, chioscuri si piete</t>
  </si>
  <si>
    <t>C2016 - Fabricarea materialelor plastice in forme primare</t>
  </si>
  <si>
    <t>G4782 - Comert cu amanuntul al textilelor, imbracamintei si incaltamintei efectuat prin standuri, chioscuri si piete</t>
  </si>
  <si>
    <t>C2017 - Fabricarea cauciucului sintetic in forme primare</t>
  </si>
  <si>
    <t>G4789 - Comert cu amanuntul prin standuri, chioscuri si piete al altor produse</t>
  </si>
  <si>
    <t>C2020 - Fabricarea pesticidelor si a altor produse agrochimice</t>
  </si>
  <si>
    <t>G4790 - Comert cu amanuntul care nu se efectueaza prin magazine, standuri, chioscuri si piete</t>
  </si>
  <si>
    <t>C2030 - Fabricarea vopselelor, lacurilor, cernelii tipografice si masticurilor</t>
  </si>
  <si>
    <t>G4791 - Comert cu amanuntul prin intermediul caselor de comenzi sau prin Internet</t>
  </si>
  <si>
    <t>C2040 - Fabricarea sapunurilor, detergentilor si a produselor de intretinere, cosmetice si de parfumerie</t>
  </si>
  <si>
    <t>G4799 - Comert cu amanuntul efectuat in afara magazinelor, standurilor, chioscurilor si pietelor</t>
  </si>
  <si>
    <t>C2041 - Fabricarea sapunurilor, detergentilor si a produselor de intretinere</t>
  </si>
  <si>
    <t>C2042 - Fabricarea parfumurilor si a produselor cosmetice (de toaleta)</t>
  </si>
  <si>
    <t>C2050 - Fabricarea altor produse chimice</t>
  </si>
  <si>
    <t>C2051 - Fabricarea explozivilor</t>
  </si>
  <si>
    <t>C2052 - Fabricarea cleiurilor</t>
  </si>
  <si>
    <t>C2053 - Fabricarea uleiurilor esentiale</t>
  </si>
  <si>
    <t>C2059 - Fabricarea altor produse chimice n.c.a.</t>
  </si>
  <si>
    <t>C2060 - Fabricarea fibrelor sintetice si artificiale</t>
  </si>
  <si>
    <t>C2100 - Fabricarea produselor farmaceutice de baza si a preparatelor farmaceutice</t>
  </si>
  <si>
    <t>C2110 - Fabricarea produselor farmaceutice de baza</t>
  </si>
  <si>
    <t>C2120 - Fabricarea preparatelor farmaceutice</t>
  </si>
  <si>
    <t>C2200 - Fabricarea produselor din cauciuc si mase plastice</t>
  </si>
  <si>
    <t>C2210 - Fabricarea articolelor din cauciuc</t>
  </si>
  <si>
    <t>C2211 - Fabricarea anvelopelor si a camerelor de aer; resaparea si refacerea anvelopelor</t>
  </si>
  <si>
    <t>C2219 - Fabricarea altor produse din cauciuc</t>
  </si>
  <si>
    <t>C2220 - Fabricarea articolelor din material plastic</t>
  </si>
  <si>
    <t>C2221 - Fabricarea placilor, foliilor, tuburilor si profilelor din material plastic</t>
  </si>
  <si>
    <t>C2222 - Fabricarea articolelor de ambalaj din material plastic</t>
  </si>
  <si>
    <t>C2223 - Fabricarea articolelor din material plastic pentru constructii</t>
  </si>
  <si>
    <t>C2229 - Fabricarea altor produse din material plastic</t>
  </si>
  <si>
    <t>C2300 - Fabricarea altor produse din minerale nemetalice</t>
  </si>
  <si>
    <t>C2310 - Fabricarea sticlei si a articolelor din sticla</t>
  </si>
  <si>
    <t>C2311 - Fabricarea sticlei plate</t>
  </si>
  <si>
    <t>C2312 - Prelucrarea si fasonarea sticlei plate</t>
  </si>
  <si>
    <t>C2313 - Fabricarea articolelor din sticla</t>
  </si>
  <si>
    <t>C2314 - Fabricarea fibrelor din sticla</t>
  </si>
  <si>
    <t>C2319 - Fabricarea de sticlarie tehnica</t>
  </si>
  <si>
    <t>C2320 - Fabricarea de produse refractare</t>
  </si>
  <si>
    <t>C2330 - Fabricarea materialelor de constructii din argila</t>
  </si>
  <si>
    <t>C2331 - Fabricarea placilor si dalelor din ceramica</t>
  </si>
  <si>
    <t>C2332 - Fabricarea caramizilor, tiglelor si altor produse pentru constructii, din argila arsa</t>
  </si>
  <si>
    <t>C2340 - Fabricarea altor articole din ceramica si portelan</t>
  </si>
  <si>
    <t>C2341 - Fabricarea articolelor ceramice pentru uz gospodaresc si ornamental</t>
  </si>
  <si>
    <t>C2342 - Fabricarea de obiecte sanitare din ceramica</t>
  </si>
  <si>
    <t>C2343 - Fabricarea izolatorilor si pieselor izolante din ceramica</t>
  </si>
  <si>
    <t>C2344 - Fabricarea altor produse tehnice din ceramica</t>
  </si>
  <si>
    <t>C2349 - Fabricarea altor produse ceramice n.c.a.</t>
  </si>
  <si>
    <t>C2350 - Fabricarea cimentului, varului si ipsosului</t>
  </si>
  <si>
    <t>C2351 - Fabricarea cimentului</t>
  </si>
  <si>
    <t>C2352 - Fabricarea varului si ipsosului</t>
  </si>
  <si>
    <t>C2360 - Fabricarea articolelor din beton, ciment si ipsos</t>
  </si>
  <si>
    <t>C2361 - Fabricarea produselor din beton pentru constructii</t>
  </si>
  <si>
    <t>C2362 - Fabricarea produselor din ipsos pentru constructii</t>
  </si>
  <si>
    <t>C2363 - Fabricarea betonului</t>
  </si>
  <si>
    <t>C2364 - Fabricarea mortarului</t>
  </si>
  <si>
    <t>C2365 - Fabricarea produselor din azbociment</t>
  </si>
  <si>
    <t>C2369 - Fabricarea altor articole din beton, ciment si ipsos</t>
  </si>
  <si>
    <t>C2370 - Taierea, fasonarea si finisarea pietrei</t>
  </si>
  <si>
    <t>C2390 - Fabricarea altor produse din minerale nemetalice n.c.a.</t>
  </si>
  <si>
    <t>C2391 - Fabricarea de produse abrazive</t>
  </si>
  <si>
    <t>C2399 - Fabricarea altor produse din minerale nemetalice, n.c.a.</t>
  </si>
  <si>
    <t>C2400 - Industria metalurgica</t>
  </si>
  <si>
    <t>C2410 - Productia de metale feroase sub forme primare si de feroaliaje</t>
  </si>
  <si>
    <t>C2420 - Productia de tuburi, tevi, profile tubulare si accesorii pentru acestea, din otel</t>
  </si>
  <si>
    <t>C2430 - Fabricarea altor produse prin prelucrarea primara a otelului</t>
  </si>
  <si>
    <t>C2431 - Tragere la rece a barelor</t>
  </si>
  <si>
    <t>C2432 - Laminare la rece a benzilor inguste</t>
  </si>
  <si>
    <t>C2433 - Productia de profile obtinute la rece prin stantare sau faltuire</t>
  </si>
  <si>
    <t>C2434 - Trefilarea firelor la rece</t>
  </si>
  <si>
    <t>C2440 - Productia metalelor pretioase si a altor metale neferoase</t>
  </si>
  <si>
    <t>C2441 - Productia metalelor pretioase</t>
  </si>
  <si>
    <t>C2442 - Productia aluminiului</t>
  </si>
  <si>
    <t>C2443 - Productia plumbului, zincului si cositorului</t>
  </si>
  <si>
    <t>C2444 - Productia cuprului</t>
  </si>
  <si>
    <t>C2445 - Productia altor metale neferoase</t>
  </si>
  <si>
    <t>C2446 - Prelucrarea combustibililor nucleari</t>
  </si>
  <si>
    <t>C2450 - Turnarea metalelor</t>
  </si>
  <si>
    <t>C2451 - Turnarea fontei</t>
  </si>
  <si>
    <t>C2452 - Turnarea otelului</t>
  </si>
  <si>
    <t>C2453 - Turnarea metalelor neferoase usoare</t>
  </si>
  <si>
    <t>C2454 - Turnarea altor metale neferoase</t>
  </si>
  <si>
    <t>C2500 - Industria constructiilor metalice si a produselor din metal, exclusiv masini, utilaje si instalatii</t>
  </si>
  <si>
    <t>C2510 - Fabricarea de constructii metalice</t>
  </si>
  <si>
    <t>C2511 - Fabricarea de constructii metalice si parti componente ale structurilor metalice</t>
  </si>
  <si>
    <t>C2512 - Fabricarea de usi si ferestre din metal</t>
  </si>
  <si>
    <t>C2520 - Productia de rezervoare, cisterne si containere metalice; productia de radiatoare si cazane pentru incalzire centrala</t>
  </si>
  <si>
    <t>C2521 - Productia de radiatoare si cazane pentru incalzire centrala</t>
  </si>
  <si>
    <t>C2529 - Productia de rezervoare, cisterne si containere metalice</t>
  </si>
  <si>
    <t>C2530 - Productia generatoarelor de aburi (cu exceptia cazanelor pentru incalzire centrala)</t>
  </si>
  <si>
    <t>C2540 - Fabricarea armamentului si munitiei</t>
  </si>
  <si>
    <t>C2550 - Fabricarea produselor metalice obtinute prin forjare, presare, stantare si laminare; metalurgia pulberilor</t>
  </si>
  <si>
    <t>C2560 - Tratarea si acoperirea metalelor; operatiuni de mecanica generala</t>
  </si>
  <si>
    <t>C2561 - Tratarea si acoperirea metalelor</t>
  </si>
  <si>
    <t>C2562 - Operatiuni de mecanica generala</t>
  </si>
  <si>
    <t>C2570 - Productia de unelte si articole de fierarie</t>
  </si>
  <si>
    <t>C2571 - Fabricarea produselor de taiat</t>
  </si>
  <si>
    <t>C2572 - Fabricarea articolelor de feronerie (lacate si balamale)</t>
  </si>
  <si>
    <t>C2573 - Fabricarea uneltelor</t>
  </si>
  <si>
    <t>C2590 - Fabricarea altor produse prelucrate din metal</t>
  </si>
  <si>
    <t>C2591 - Fabricarea de recipiente, containere si alte produse similare din otel</t>
  </si>
  <si>
    <t>C2592 - Fabricarea ambalajelor din metale usoare</t>
  </si>
  <si>
    <t>C2593 - Fabricarea articolelor din fire metalice; fabricarea de lanturi si arcuri</t>
  </si>
  <si>
    <t>C2594 - Fabricarea de suruburi, buloane si alte articole filetate; fabricarea de nituri si saibe</t>
  </si>
  <si>
    <t>C2599 - Fabricarea altor articole din metal n.c.a.</t>
  </si>
  <si>
    <t>C2600 - Fabricarea calculatoarelor si a produselor electronice si optice</t>
  </si>
  <si>
    <t>C2610 - Fabricarea componentelor electronice</t>
  </si>
  <si>
    <t>C2611 - Fabricarea componentelor electronice (module)</t>
  </si>
  <si>
    <t>C2612 - Fabricarea altor componente electronice</t>
  </si>
  <si>
    <t>C2620 - Fabricarea calculatoarelor si a echipamentelor periferice</t>
  </si>
  <si>
    <t>C2630 - Fabricarea echipamentelor de comunicatii</t>
  </si>
  <si>
    <t>C2640 - Fabricarea produselor electronice de larg consum</t>
  </si>
  <si>
    <t>C2650 - Fabricarea de echipamente de masura, verificare, control si navigatie; productia de ceasuri</t>
  </si>
  <si>
    <t>C2651 - Fabricarea de instrumente si dispozitive pentru masura, verificare, control, navigatie</t>
  </si>
  <si>
    <t>C2652 - Productia de ceasuri</t>
  </si>
  <si>
    <t>C2660 - Fabricarea de echipamente pentru radiologie, electrodiagnostic si electroterapie</t>
  </si>
  <si>
    <t>C2670 - Fabricarea de instrumente optice si echipamente fotografice</t>
  </si>
  <si>
    <t>C2680 - Fabricarea suportilor magnetici si optici destinati inregistrarilor</t>
  </si>
  <si>
    <t>C2700 - Fabricarea echipamentelor electrice</t>
  </si>
  <si>
    <t>C2710 - Fabricarea motoarelor electrice, generatoarelor si transformatoarelor electrice si a aparatelor de distributie si control a electricitatii</t>
  </si>
  <si>
    <t>C2711 - Fabricarea motoarelor, generatoarelor si transformatoarelor electrice</t>
  </si>
  <si>
    <t>C2712 - Fabricarea aparatelor de distributie si control a electricitatii</t>
  </si>
  <si>
    <t>C2720 - Fabricarea de acumulatori si baterii</t>
  </si>
  <si>
    <t>C2730 - Fabricarea de fire si cabluri; fabricarea dispozitivelor de conexiune pentru acestea</t>
  </si>
  <si>
    <t>C2731 - Fabricarea de cabluri cu fibra optica</t>
  </si>
  <si>
    <t>C2732 - Fabricarea altor fire si cabluri electrice si electronice</t>
  </si>
  <si>
    <t>C2733 - Fabricarea dispozitivelor de conexiune pentru fire si cabluri electrice si electronice</t>
  </si>
  <si>
    <t>C2740 - Fabricarea de echipamente electrice de iluminat</t>
  </si>
  <si>
    <t>C2750 - Fabricarea de echipamente casnice</t>
  </si>
  <si>
    <t>C2751 - Fabricarea de aparate electrocasnice</t>
  </si>
  <si>
    <t>C2752 - Fabricarea de echipamente casnice neelectrice</t>
  </si>
  <si>
    <t>C2790 - Fabricarea altor echipamente electrice</t>
  </si>
  <si>
    <t>C2800 - Fabricarea de masini, utilaje si echipamente n.c.a.</t>
  </si>
  <si>
    <t>C2810 - Fabricarea de masini si utilaje de utilizare generala</t>
  </si>
  <si>
    <t>C2811 - Fabricarea de motoare si turbine (cu exceptia celor pentru avioane, autovehicule si motociclete)</t>
  </si>
  <si>
    <t>C2812 - Fabricarea de echipamente hidraulice</t>
  </si>
  <si>
    <t>C2813 - Fabricarea de alte pompe si compresoare</t>
  </si>
  <si>
    <t>C2814 - Fabricarea de alte robinete si valve</t>
  </si>
  <si>
    <t>C2815 - Fabricarea lagarelor, angrenajelor, cutiilor de viteza si a elementelor mecanice de transmisie</t>
  </si>
  <si>
    <t>C2820 - Fabricarea altor masini si utilaje de utilizare generala</t>
  </si>
  <si>
    <t>C2821 - Fabricarea cuptoarelor, furnalelor si arzatoarelor</t>
  </si>
  <si>
    <t>C2822 - Fabricarea echipamentelor de ridicat si manipulat</t>
  </si>
  <si>
    <t>C2823 - Fabricarea masinilor si echipamentelor de birou (exclusiv fabricarea calculatoarelor si a echipamentelor periferice)</t>
  </si>
  <si>
    <t>C2824 - Fabricarea masinilor-unelte portabile actionate mecanic</t>
  </si>
  <si>
    <t>C2825 - Fabricarea echipamentelor de ventilatie si frigorifice, exclusiv a echipamentelor de uz casnic</t>
  </si>
  <si>
    <t>C2829 - Fabricarea altor masini si utilaje de utilizare generala n.c.a.</t>
  </si>
  <si>
    <t>C2830 - Fabricarea masinilor si utilajelor pentru agricultura si exploatari forestiere</t>
  </si>
  <si>
    <t>C2840 - Fabricarea utilajelor si a masinilor-unelte pentru prelucrarea metalelor</t>
  </si>
  <si>
    <t>C2841 - Fabricarea utilajelor si a masinilor-unelte pentru prelucrarea metalelor</t>
  </si>
  <si>
    <t>C2849 - Fabricarea altor masini-unelte n.c.a.</t>
  </si>
  <si>
    <t>C2890 - Fabricarea altor masini si utilaje cu destinatie specifica</t>
  </si>
  <si>
    <t>C2891 - Fabricarea utilajelor pentru metalurgie</t>
  </si>
  <si>
    <t>C2892 - Fabricarea utilajelor pentru extractie si constructii</t>
  </si>
  <si>
    <t>C2893 - Fabricarea utilajelor pentru prelucrarea produselor alimentare, bauturilor si tutunului</t>
  </si>
  <si>
    <t>C2894 - Fabricarea utilajelor pentru industria textila, a imbracamintei si a pielariei</t>
  </si>
  <si>
    <t>C2895 - Fabricarea utilajelor pentru industria hartiei si cartonului</t>
  </si>
  <si>
    <t>C2896 - Fabricarea utilajelor pentru prelucrarea maselor plastice si a cauciucului</t>
  </si>
  <si>
    <t>C2899 - Fabricarea altor masini si utilaje specifice n.c.a.</t>
  </si>
  <si>
    <t>C2900 - Fabricarea autovehiculelor, a remorcilor si semiremorcilor</t>
  </si>
  <si>
    <t>C2910 - Fabricarea autovehiculelor de transport rutier</t>
  </si>
  <si>
    <t>C2920 - Productia de caroserii pentru autovehicule; fabricarea de remorci si semiremorci</t>
  </si>
  <si>
    <t>C2930 - Productia de piese si accesorii pentru autovehicule si pentru motoare de autovehicule</t>
  </si>
  <si>
    <t>C2931 - Fabricarea de echipamente electrice si electronice pentru autovehicule</t>
  </si>
  <si>
    <t>C2932 - Fabricarea altor piese si accesorii pentru autovehicule</t>
  </si>
  <si>
    <t>C3000 - Fabricarea altor mijloace de transport</t>
  </si>
  <si>
    <t>C3010 - Constructia de nave si barci</t>
  </si>
  <si>
    <t>C3011 - Constructia de nave si structuri plutitoare</t>
  </si>
  <si>
    <t>C3012 - Constructia de ambarcatiuni sportive si de agrement</t>
  </si>
  <si>
    <t>C3020 - Fabricarea materialului rulant</t>
  </si>
  <si>
    <t>C3030 - Fabricarea de aeronave si nave spatiale</t>
  </si>
  <si>
    <t>C3040 - Fabricarea vehiculelor militare de lupta</t>
  </si>
  <si>
    <t>C3090 - Fabricarea altor echipamente de transport n.c.a.</t>
  </si>
  <si>
    <t>C3091 - Fabricarea de motociclete</t>
  </si>
  <si>
    <t>C3092 - Fabricarea de biciclete si de vehicule pentru invalizi</t>
  </si>
  <si>
    <t>C3099 - Fabricarea altor mijloace de transport n.c.a.</t>
  </si>
  <si>
    <t>C3100 - Fabricarea de mobila</t>
  </si>
  <si>
    <t>C3101 - Fabricarea de mobila pentru birouri si magazine</t>
  </si>
  <si>
    <t>C3102 - Fabricarea de mobila pentru bucatarii</t>
  </si>
  <si>
    <t>C3103 - Fabricarea de saltele</t>
  </si>
  <si>
    <t>C3109 - Fabricarea de mobila n.c.a.</t>
  </si>
  <si>
    <t>C3200 - Alte activitati industriale n.c.a.</t>
  </si>
  <si>
    <t>C3210 - Fabricarea bijuteriilor, imitatiilor de bijuterii si articolelor similare</t>
  </si>
  <si>
    <t>C3211 - Baterea monedelor</t>
  </si>
  <si>
    <t>C3212 - Fabricarea bijuteriilor si articolelor similare din metale si pietre pretioase</t>
  </si>
  <si>
    <t>C3213 - Fabricarea imitatiilor de bijuterii si articole similare</t>
  </si>
  <si>
    <t>C3220 - Fabricarea instrumentelor muzicale</t>
  </si>
  <si>
    <t>C3230 - Fabricarea articolelor pentru sport</t>
  </si>
  <si>
    <t>C3240 - Fabricarea jocurilor si jucariilor</t>
  </si>
  <si>
    <t>C3250 - Fabricarea de dispozitive, aparate si instrumente medicale si stomatologice</t>
  </si>
  <si>
    <t>C3290 - Alte activitati industriale n.c.a.</t>
  </si>
  <si>
    <t>C3291 - Fabricarea maturilor si periilor</t>
  </si>
  <si>
    <t>C3299 - Fabricarea altor produse manufacturiere n.c.a.</t>
  </si>
  <si>
    <t>C3300 - Repararea, intretinerea si instalarea masinilor si echipamentelor</t>
  </si>
  <si>
    <t>C3310 - Repararea articolelor fabricate din metal, masinilor si echipamentelor</t>
  </si>
  <si>
    <t>C3311 - Repararea articolelor fabricate din metal</t>
  </si>
  <si>
    <t>C3312 - Repararea masinilor</t>
  </si>
  <si>
    <t>C3313 - Repararea echipamentelor electronice si optice</t>
  </si>
  <si>
    <t>C3314 - Repararea echipamentelor electrice</t>
  </si>
  <si>
    <t>C3315 - Repararea si intretinerea navelor si barcilor</t>
  </si>
  <si>
    <t>C3316 - Repararea si intretinerea aeronavelor si navelor spatiale</t>
  </si>
  <si>
    <t>C3317 - Repararea si intretinerea altor echipamente de transport</t>
  </si>
  <si>
    <t>C3319 - Repararea altor echipamente</t>
  </si>
  <si>
    <t>C3320 - Instalarea masinilor si echipamentelor industriale</t>
  </si>
  <si>
    <t>Castigul salarial mediu lunar pe Activitati economice, Ani, Sector și Indicatori</t>
  </si>
  <si>
    <t>2021</t>
  </si>
  <si>
    <t>2022</t>
  </si>
  <si>
    <t>2023</t>
  </si>
  <si>
    <t>2024</t>
  </si>
  <si>
    <t>Total economie</t>
  </si>
  <si>
    <t>Anual</t>
  </si>
  <si>
    <t>Castigul salarial mediu brut lunar</t>
  </si>
  <si>
    <t>Total pe sectoare</t>
  </si>
  <si>
    <t>0 ACTIVITATI ECONOMICE - total</t>
  </si>
  <si>
    <t>A AGRICULTURA, SILVICULTURA SI PESCUIT</t>
  </si>
  <si>
    <t>A01</t>
  </si>
  <si>
    <t>01 Agricultura, vanatoare si servicii anexe</t>
  </si>
  <si>
    <t>A02</t>
  </si>
  <si>
    <t>02 Silvicultura si exploatare forestiera</t>
  </si>
  <si>
    <t>A03</t>
  </si>
  <si>
    <t>03 Pescuitul si acvacultura</t>
  </si>
  <si>
    <t>B+C+D+E INDUSTRIE</t>
  </si>
  <si>
    <t>B INDUSTRIA EXTRACTIVA</t>
  </si>
  <si>
    <t>B06</t>
  </si>
  <si>
    <t>06 Extractia petrolului brut si a gazelor naturale</t>
  </si>
  <si>
    <t>C</t>
  </si>
  <si>
    <t>B08</t>
  </si>
  <si>
    <t>08 Alte activitati extractive</t>
  </si>
  <si>
    <t>B09</t>
  </si>
  <si>
    <t>09 Activitati de servicii anexe extractiei</t>
  </si>
  <si>
    <t>-</t>
  </si>
  <si>
    <t>C INDUSTRIA PRELUCRATOARE</t>
  </si>
  <si>
    <t>C10</t>
  </si>
  <si>
    <t>10 Industria alimentara</t>
  </si>
  <si>
    <t>C11</t>
  </si>
  <si>
    <t>11 Fabricarea bauturilor</t>
  </si>
  <si>
    <t>C12</t>
  </si>
  <si>
    <t>12 Fabricarea produselor din tutun</t>
  </si>
  <si>
    <t>C13</t>
  </si>
  <si>
    <t>13 Fabricarea produselor textile</t>
  </si>
  <si>
    <t>C14</t>
  </si>
  <si>
    <t>14 Fabricarea articolelor de imbracaminte</t>
  </si>
  <si>
    <t>C15</t>
  </si>
  <si>
    <t>15 Tabacirea si finisarea pieilor; fabricarea articolelor de voiaj si marochinarie, harnasamentelor si incaltamintei; prepararea si vopsirea blanurilor</t>
  </si>
  <si>
    <t>C16</t>
  </si>
  <si>
    <t>16 Prelucrarea lemnului, fabricarea  produselor din lemn si pluta, cu exceptia mobilei; fabricarea articolelor din paie si din alte materiale vegetale impletite</t>
  </si>
  <si>
    <t>C17</t>
  </si>
  <si>
    <t>17 Fabricarea hartiei si a produselor din hartie</t>
  </si>
  <si>
    <t>C18</t>
  </si>
  <si>
    <t>18 Tiparire si reproducerea pe suporti a inregistrarilor</t>
  </si>
  <si>
    <t>C19</t>
  </si>
  <si>
    <t>19 Fabricarea produselor de cocserie si a produselor obtinute din prelucrarea titeiului</t>
  </si>
  <si>
    <t>C20</t>
  </si>
  <si>
    <t>20 Fabricarea substantelor si a produselor chimice</t>
  </si>
  <si>
    <t>C21</t>
  </si>
  <si>
    <t>21 Fabricarea produselor farmaceutice de baza si a preparatelor farmaceutice</t>
  </si>
  <si>
    <t>C22</t>
  </si>
  <si>
    <t>22 Fabricarea produselor din cauciuc si mase plastice</t>
  </si>
  <si>
    <t>C23</t>
  </si>
  <si>
    <t>23 Fabricarea altor produse din minerale nemetalice</t>
  </si>
  <si>
    <t>C24</t>
  </si>
  <si>
    <t>24 Industria metalurgica</t>
  </si>
  <si>
    <t>C25</t>
  </si>
  <si>
    <t>25 Industria constructiilor metalice si a produselor din metal, exclusiv masini, utilaje si instalatii</t>
  </si>
  <si>
    <t>C26</t>
  </si>
  <si>
    <t>26 Fabricarea calculatoarelor si a produselor electronice si optice</t>
  </si>
  <si>
    <t>C27</t>
  </si>
  <si>
    <t>27 Fabricarea echipamentelor electrice</t>
  </si>
  <si>
    <t>C28</t>
  </si>
  <si>
    <t>28 Fabricarea de masini, utilaje si echipamente n.c.a.</t>
  </si>
  <si>
    <t>C29</t>
  </si>
  <si>
    <t>29 Fabricarea autovehiculelor, a remorcilor si semiremorcilor</t>
  </si>
  <si>
    <t>C30</t>
  </si>
  <si>
    <t>30 Fabricarea altor mijloace de transport</t>
  </si>
  <si>
    <t>C31</t>
  </si>
  <si>
    <t>31 Fabricarea de mobila</t>
  </si>
  <si>
    <t>C32</t>
  </si>
  <si>
    <t>32 Alte activitati industriale n.c.a.</t>
  </si>
  <si>
    <t>C33</t>
  </si>
  <si>
    <t>33 Repararea, intretinerea si instalarea masinilor si echipamentelor</t>
  </si>
  <si>
    <t>D PRODUCTIA SI FURNIZAREA DE ENERGIE ELECTRICA SI TERMICA, GAZE, APA CALDA SI AER CONDITIONAT</t>
  </si>
  <si>
    <t>D35</t>
  </si>
  <si>
    <t>35 Productia si furnizarea de energie electrica si termica, gaze, apa calda si aer conditionat</t>
  </si>
  <si>
    <t>E DISTRIBUTIA APEI; SALUBRITATE, GESTIONAREA DESEURILOR, ACTIVITATI DE DECONTAMINARE</t>
  </si>
  <si>
    <t>E36</t>
  </si>
  <si>
    <t>36 Captarea, tratarea si distributia apei</t>
  </si>
  <si>
    <t>E37</t>
  </si>
  <si>
    <t>37 Colectarea si epurarea apelor uzate</t>
  </si>
  <si>
    <t>E38</t>
  </si>
  <si>
    <t>38 Colectarea, tratarea si eliminarea deseurilor; activitati de recuperare a materialelor  reciclabile</t>
  </si>
  <si>
    <t>F CONSTRUCTII</t>
  </si>
  <si>
    <t>F41</t>
  </si>
  <si>
    <t>41 Constructii de cladiri</t>
  </si>
  <si>
    <t>F42</t>
  </si>
  <si>
    <t>42 Lucrari de constructii civile</t>
  </si>
  <si>
    <t>F43</t>
  </si>
  <si>
    <t>43 Lucrari speciale de constructii</t>
  </si>
  <si>
    <t>G COMERT CU RIDICATA SI CU AMANUNTUL; INTRETINEREA SI REPARAREA AUTOVEHICULELOR SI A MOTOCICLETELOR</t>
  </si>
  <si>
    <t>G45</t>
  </si>
  <si>
    <t>45 Comert cu ridicata _i cu amanuntul al autovehiculelor si motocicletelor, intretinerea si repararea acestora</t>
  </si>
  <si>
    <t>G46</t>
  </si>
  <si>
    <t>46 Comert cu ridicata, cu exceptia comertului cu autovehicule si motociclete</t>
  </si>
  <si>
    <t>G47</t>
  </si>
  <si>
    <t>47 Comert cu amanuntul, cu exceptia autovehiculelor si motocicletelor</t>
  </si>
  <si>
    <t>H TRANSPORT SI DEPOZITARE</t>
  </si>
  <si>
    <t>H49</t>
  </si>
  <si>
    <t>49 Transporturi terestre si transporturi prin conducte</t>
  </si>
  <si>
    <t>H50</t>
  </si>
  <si>
    <t>50 Transporturi pe apa</t>
  </si>
  <si>
    <t>H51</t>
  </si>
  <si>
    <t>51 Transporturi aeriene</t>
  </si>
  <si>
    <t>H52</t>
  </si>
  <si>
    <t>52 Depozitare si activitati auxiliare pentru transporturi</t>
  </si>
  <si>
    <t>H53</t>
  </si>
  <si>
    <t>53 Activitati de posta si de curier</t>
  </si>
  <si>
    <t>I ACTIVITATI DE CAZARE SI ALIMENTATIE PUBLICA</t>
  </si>
  <si>
    <t>I55</t>
  </si>
  <si>
    <t>55 Hoteluri si alte facilitati de cazare</t>
  </si>
  <si>
    <t>I56</t>
  </si>
  <si>
    <t>56 Restaurante si alte activitati de servicii de alimentatie</t>
  </si>
  <si>
    <t>J INFORMATII SI COMUNICATII</t>
  </si>
  <si>
    <t>I58</t>
  </si>
  <si>
    <t>58 Activitati de editare</t>
  </si>
  <si>
    <t>I59</t>
  </si>
  <si>
    <t>59 Activitati de productie cinematografica, video si de programe de televiziune; inregistrari audio si activitati de editare muzicala</t>
  </si>
  <si>
    <t>I60</t>
  </si>
  <si>
    <t>60 Activitati de producere si difuzare de programe</t>
  </si>
  <si>
    <t>I61</t>
  </si>
  <si>
    <t>61 Comunicatii electronice</t>
  </si>
  <si>
    <t>I62</t>
  </si>
  <si>
    <t>62 Activitati de servicii in tehnologia informatiei</t>
  </si>
  <si>
    <t>I63</t>
  </si>
  <si>
    <t>63 Activitati de servicii informatice</t>
  </si>
  <si>
    <t>K ACTIVITATI FINANCIARE SI DE ASIGURARI</t>
  </si>
  <si>
    <t>K64</t>
  </si>
  <si>
    <t>64 Intermedieri financiare, cu exceptia activitatilor de asigurari si ale fondurilor de pensii</t>
  </si>
  <si>
    <t>K65</t>
  </si>
  <si>
    <t>65 Activitati de asigurari, reasigurari si ale fondurilor de pensii, cu exceptia celor din sistemul public de asigurari sociale</t>
  </si>
  <si>
    <t>K66</t>
  </si>
  <si>
    <t>66 Activitati auxiliare pentru intermedieri financiare si activitati de asigurare</t>
  </si>
  <si>
    <t>L TRANZACTII IMOBILIARE</t>
  </si>
  <si>
    <t>L68</t>
  </si>
  <si>
    <t>68 Tranzactii imobiliare</t>
  </si>
  <si>
    <t>M ACTIVITATI PROFESIONALE, STIINTIFICE SI TEHNICE</t>
  </si>
  <si>
    <t>M69</t>
  </si>
  <si>
    <t>69 Activitati juridice si de contabilitate</t>
  </si>
  <si>
    <t>M70</t>
  </si>
  <si>
    <t>70 Activitati ale directiilor administrative centralizate; activitati de management si de consultanta in management</t>
  </si>
  <si>
    <t>M71</t>
  </si>
  <si>
    <t>71 Activitati de arhitectura si inginerie; activitati de testari si analiza tehnica</t>
  </si>
  <si>
    <t>M72</t>
  </si>
  <si>
    <t>72 Cercetare-dezvoltare</t>
  </si>
  <si>
    <t>M73</t>
  </si>
  <si>
    <t>73 Publicitate si activitati de studiere a pietei</t>
  </si>
  <si>
    <t>M74</t>
  </si>
  <si>
    <t>74 Alte activitati profesionale, stiintifice si tehnice</t>
  </si>
  <si>
    <t>M75</t>
  </si>
  <si>
    <t>75 Activitati veterinare</t>
  </si>
  <si>
    <t>N ACTIVITATI DE SERVICII ADMINISTRATIVE SI ACTIVITATI DE SERVICII SUPORT</t>
  </si>
  <si>
    <t>N77</t>
  </si>
  <si>
    <t>77 Activitati de inchiriere si leasing</t>
  </si>
  <si>
    <t>N78</t>
  </si>
  <si>
    <t>78 Activitati de servicii privind forta de munca</t>
  </si>
  <si>
    <t>N79</t>
  </si>
  <si>
    <t>79 Activitati ale agentiilor turistice si ale tur-operatorilor; alte servicii de rezervare si asistenta turistica</t>
  </si>
  <si>
    <t>N80</t>
  </si>
  <si>
    <t>80 Activitati de investigatii si protectie</t>
  </si>
  <si>
    <t>N81</t>
  </si>
  <si>
    <t>81 Activitati de peisagistica si servicii pentru cladiri</t>
  </si>
  <si>
    <t>N82</t>
  </si>
  <si>
    <t>82 Servicii administrative, servicii suport si alte activitati de servicii prestate in principal intreprinderilor</t>
  </si>
  <si>
    <t>O ADMINISTRATIE PUBLICA SI APARARE; ASIGURARI SOCIALE OBLIGATORII</t>
  </si>
  <si>
    <t>O84</t>
  </si>
  <si>
    <t>84 Administratie publica si aparare; asigurari sociale obligatorii</t>
  </si>
  <si>
    <t>P INVATAMANT</t>
  </si>
  <si>
    <t>P85</t>
  </si>
  <si>
    <t>85 Invatamant</t>
  </si>
  <si>
    <t>Q SANATATE SI ASISTENTA SOCIALA</t>
  </si>
  <si>
    <t>Q86</t>
  </si>
  <si>
    <t>86 Activitati referitoare la sanatatea umana</t>
  </si>
  <si>
    <t>Q87</t>
  </si>
  <si>
    <t>87 Servicii combinate de ingrijire medicala si asistenta sociala, cu cazare</t>
  </si>
  <si>
    <t>Q88</t>
  </si>
  <si>
    <t>88 Activitati de asistenta sociala, fara cazare</t>
  </si>
  <si>
    <t>R ARTA, ACTIVITATI DE RECREERE SI DE AGREMENT</t>
  </si>
  <si>
    <t>R90</t>
  </si>
  <si>
    <t>90 Activitati de creatie si interpretare artistica</t>
  </si>
  <si>
    <t>R91</t>
  </si>
  <si>
    <t>91 Activitati ale bibliotecilor, arhivelor, muzeelor si alte activitati culturale</t>
  </si>
  <si>
    <t>R92</t>
  </si>
  <si>
    <t>92 Activitati de jocuri de noroc si pariuri</t>
  </si>
  <si>
    <t>R93</t>
  </si>
  <si>
    <t>93 Activitati sportive, recreative si distractive</t>
  </si>
  <si>
    <t>S ALTE ACTIVITATI DE SERVICII</t>
  </si>
  <si>
    <t>S94</t>
  </si>
  <si>
    <t>94 Activitati ale organizatiilor asociative</t>
  </si>
  <si>
    <t>S95</t>
  </si>
  <si>
    <t>95 Reparatii de calculatoare, de articole personale si de uz gospodaresc</t>
  </si>
  <si>
    <t>S96</t>
  </si>
  <si>
    <t>96 Alte activitati de servicii personale</t>
  </si>
  <si>
    <t>A_AGRICULTURĂ_SILVICULTURĂ_ŞI_PESCUIT</t>
  </si>
  <si>
    <t>B_INDUSTRIA_EXTRACTIVĂ</t>
  </si>
  <si>
    <t>C_INDUSTRIA_PRELUCRĂTOARE</t>
  </si>
  <si>
    <t>D_PRODUCŢIA_ŞI_FURNIZAREA_DE_ENERGIE_ELECTRICĂ_ŞI_TERMICĂ_GAZE_APĂ_CALDĂ_ŞI_AER_CONDIŢIONAT</t>
  </si>
  <si>
    <t>E_DISTRIBUŢIA_APEI_SALUBRITATE_GESTIONAREA_DEŞEURILOR_ACTIVITĂŢI_DE_DECONTAMINARE</t>
  </si>
  <si>
    <t>F_CONSTRUCŢII</t>
  </si>
  <si>
    <t>G_COMERŢ_CU_RIDICATA_ŞI_CU_AMĂNUNTUL_ÎNTREŢINEREA_ŞI_REPARAREA_AUTOVEHICULELOR_ŞI_A_MOTOCICLETELOR</t>
  </si>
  <si>
    <t>H_TRANSPORT_ŞI_DEPOZITARE</t>
  </si>
  <si>
    <t>I_ACTIVITĂŢI_DE_CAZARE_ŞI_ALIMENTAŢIE_PUBLICĂ</t>
  </si>
  <si>
    <t>J_INFORMAŢII_ŞI_COMUNICAŢII</t>
  </si>
  <si>
    <t>K_ACTIVITĂŢI_FINANCIARE_ŞI_ASIGURĂRI</t>
  </si>
  <si>
    <t>L_TRANZACŢII_IMOBILIARE</t>
  </si>
  <si>
    <t>M_ACTIVITĂŢI_PROFESIONALE_ŞTIINŢIFICE_ŞI_TEHNICE</t>
  </si>
  <si>
    <t>N_ACTIVITĂŢI_DE_SERVICII_ADMINISTRATIVE_ŞI_ACTIVITĂŢI_DE_SERVICII_SUPORT</t>
  </si>
  <si>
    <t>O_ADMINISTRAŢIE_PUBLICĂ_ŞI_APĂRARE_ASIGURĂRI_SOCIALE_OBLIGATORII</t>
  </si>
  <si>
    <t>P_ÎNVĂŢĂMÂNT</t>
  </si>
  <si>
    <t>Q_SĂNĂTATE_ŞI_ASISTENŢĂ_SOCIALĂ</t>
  </si>
  <si>
    <t>R_ARTĂ_ACTIVITĂŢI_DE_RECREERE_ŞI_DE_AGREMENT</t>
  </si>
  <si>
    <t>S_ALTE_ACTIVITĂŢI_DE_SERVICII</t>
  </si>
  <si>
    <t>T_ACTIVITĂŢI_ALE_GOSPODĂRIILOR_CASNICE_ÎN_CALITATE_DE_ANGAJATOR_DE_PERSONAL_CASNIC_ACTIVITĂŢI_ALE_GOSPODĂRIILOR_CASNICE_DE_PRODUCERE_DE_BUNURI_ŞI_SERVICII_DESTINATE_CONSUMULUI_PROPRIU</t>
  </si>
  <si>
    <t>U_ACTIVITĂŢI_ALE_ORGANIZAŢIILOR_ŞI_ORGANISMELOR_EXTRATERITORIALE</t>
  </si>
  <si>
    <t>Castigul salarial mediu lunar pe ramură</t>
  </si>
  <si>
    <t>Sector</t>
  </si>
  <si>
    <t>Mai mare decât salariul pe ramură</t>
  </si>
  <si>
    <t>Până la10% inferior nivelului pe ramură</t>
  </si>
  <si>
    <t>Cu mai mult de 10% inferior nivelului pe ramună</t>
  </si>
  <si>
    <t>Scor</t>
  </si>
  <si>
    <t>Interpretarea scorului total</t>
  </si>
  <si>
    <t>Performanță foarte bună</t>
  </si>
  <si>
    <t>Performanță bună</t>
  </si>
  <si>
    <t>Performanță medie</t>
  </si>
  <si>
    <t>Performanță slabă</t>
  </si>
  <si>
    <t>80-100</t>
  </si>
  <si>
    <t>60-79</t>
  </si>
  <si>
    <t>40-59</t>
  </si>
  <si>
    <t>&lt;40</t>
  </si>
  <si>
    <t>Scor maxim</t>
  </si>
  <si>
    <t>servicii_consultanță</t>
  </si>
  <si>
    <t>2% - dezvoltarea și aplicarea planului de afaceri</t>
  </si>
  <si>
    <t xml:space="preserve">4% - dezvoltarea, aplicarea și implementarea planului de afaceri (achiziții de punere în funcțiune bunuri și echipamente)
</t>
  </si>
  <si>
    <t>6% - dezvoltarea, aplicarea și implementarea planului de afaceri (achiziții de servicii, dezvoltarea și implementare în conformitate cu caiete de sarcini complexe)</t>
  </si>
  <si>
    <t>Servicii de consultanță</t>
  </si>
  <si>
    <t xml:space="preserve">TOTAL PLAN DE AFACERI: </t>
  </si>
  <si>
    <t>2025 efectiv</t>
  </si>
  <si>
    <t>Prognoza 2029</t>
  </si>
  <si>
    <t>Creștere anul 2029 / 2025, %</t>
  </si>
  <si>
    <t>1.</t>
  </si>
  <si>
    <t>INVESTIȚII TOTALE</t>
  </si>
  <si>
    <t xml:space="preserve"> - reprezintă cheltuielile unice (efectuate de regulă o singură dată) necesare pentru realizarea proiectului investițional / inițierea afacerii. Acestea includ articolele de investiții solicitate din cadrul proiectului, precum și alte investiții necesare pentru realizarea și lansarea afacerii.</t>
  </si>
  <si>
    <t>Investiții*:</t>
  </si>
  <si>
    <t>Anul 1</t>
  </si>
  <si>
    <t>Anul 2</t>
  </si>
  <si>
    <t>Anul 3</t>
  </si>
  <si>
    <t>TOTAL</t>
  </si>
  <si>
    <t>Cheltuieli cu investițiile, MDL</t>
  </si>
  <si>
    <t>TOTAL investiții</t>
  </si>
  <si>
    <t>* Se recomandă a fi incluse pe grupe de investiții, de exemplu: articole de mobilier, tehnică de calcul, unități de transport, instrumente de lucru, soluții digitale, utilaje, etc)</t>
  </si>
  <si>
    <t>2.</t>
  </si>
  <si>
    <t>CHELTUIELI CURENTE</t>
  </si>
  <si>
    <t>Cheltuieli curente</t>
  </si>
  <si>
    <t>- reprezintă cheltuielile prognozate necesare pentru desfășurarea activității (astea ar fi: locațiunea spațiului de desfășurare a activității, utilitățile, acces la diverse surse de date, costuri de hosting, costuri de internet, servicii de livrare, remunerarea muncii personalului personal de producție și administrativ, publicitate, etc).</t>
  </si>
  <si>
    <t>Articole de cheltuieli curente:</t>
  </si>
  <si>
    <t>Anul 4</t>
  </si>
  <si>
    <t>Cheltuieli, MDL</t>
  </si>
  <si>
    <t>TOTAL cheltuieli curente</t>
  </si>
  <si>
    <t>3.</t>
  </si>
  <si>
    <t>SURSELE DE FINANȚARE</t>
  </si>
  <si>
    <t>Sursele de finanțare</t>
  </si>
  <si>
    <t>Suma, MDL</t>
  </si>
  <si>
    <t xml:space="preserve">Surse proprii - </t>
  </si>
  <si>
    <t xml:space="preserve">Împrumut persoane fizice - </t>
  </si>
  <si>
    <t>Se completează de entitățile nou formate sau persoane fizice care intenționează lansarea afacerii</t>
  </si>
  <si>
    <t>susținerea_tinerilor_pentru_lansarea_afacerii</t>
  </si>
  <si>
    <t>susținerea_lucrătorilor_migranți_pentru_lansarea_afacerii</t>
  </si>
  <si>
    <t>susținerea_femeilor_pentru_lansarea_afacerii</t>
  </si>
  <si>
    <t>Instrumentul „CREȘTEM  - Suport financiar nerambursabil pentru lansarea afacerii</t>
  </si>
  <si>
    <t>PROGNOZA COSTURILOR ȘI CHELTUIELILOR AFERENTE LANSĂRII / DEZVOLTĂRII AFACERII</t>
  </si>
  <si>
    <t>Solicitant:</t>
  </si>
  <si>
    <t>- includ sursele proprii ale solicitantului (cu indicarea cum au fost dobândite), împrumuturi de la persoane fizice (se indică persoanele și relația/gradul de rudenie cu acestea), credit bancar / OMF (se indică care instituție financiară), grant (se indică suma solicitată în cadrul Instrumentului).</t>
  </si>
  <si>
    <t xml:space="preserve">Credit - </t>
  </si>
  <si>
    <t xml:space="preserve">Grant - </t>
  </si>
  <si>
    <r>
      <t xml:space="preserve">Articolele de investiții solicitate în cadrul Instrumentului se repetă în foaia: </t>
    </r>
    <r>
      <rPr>
        <b/>
        <i/>
        <u/>
        <sz val="11"/>
        <color rgb="FFFF0000"/>
        <rFont val="Times New Roman"/>
        <family val="1"/>
        <charset val="204"/>
      </rPr>
      <t>Articole de investiții,</t>
    </r>
    <r>
      <rPr>
        <b/>
        <sz val="11"/>
        <color rgb="FFFF0000"/>
        <rFont val="Times New Roman"/>
        <family val="1"/>
        <charset val="204"/>
      </rPr>
      <t xml:space="preserve"> conform structurii acesteia.</t>
    </r>
  </si>
  <si>
    <t>Amplasarea afacerii</t>
  </si>
  <si>
    <t>mun. Chișinău</t>
  </si>
  <si>
    <t>în afara mun. Chișinău</t>
  </si>
  <si>
    <t>Cota</t>
  </si>
  <si>
    <t>Evolutia principalilor indicatori economico financiari ai înreprinderii urmare a implementării planului de afaceri
Instrumentul „CREȘTEM  - Suport financiar nerambursabil pentru lansarea afacerii</t>
  </si>
  <si>
    <t>2028/2027</t>
  </si>
  <si>
    <t>2029/2028</t>
  </si>
  <si>
    <t>Creștere anul 2029 / 2026, %</t>
  </si>
  <si>
    <t>Cheltuieli / Investiții</t>
  </si>
  <si>
    <t>Alte cheltuieli / investiții aferente Planului de afaceri dar neeligibile în cadrul Instrumentului</t>
  </si>
  <si>
    <t>Alte cheltuieli/ Investiții</t>
  </si>
  <si>
    <t>** Contribuția Beneficiarului va acoperi diferenta de cost dintre costul total al proiectului investițional (inclusiv TVA) și finanțarea nerambursabilă.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</si>
</sst>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0_ ;[Red]\-#,##0\ "/>
    <numFmt numFmtId="165" formatCode="#,##0.00_ ;[Red]\-#,##0.00\ "/>
    <numFmt numFmtId="166" formatCode="#,##0.0_ ;[Red]\-#,##0.0\ "/>
    <numFmt numFmtId="167" formatCode="0.0%"/>
    <numFmt numFmtId="168" formatCode="0.0"/>
    <numFmt numFmtId="169" formatCode="0_ ;[Red]\-0\ "/>
  </numFmts>
  <fonts count="87" x14ac:knownFonts="1">
    <font>
      <sz val="11"/>
      <color theme="1"/>
      <name val="Calibri"/>
      <family val="2"/>
      <charset val="204"/>
      <scheme val="minor"/>
    </font>
    <font>
      <sz val="11"/>
      <color theme="1"/>
      <name val="Calibri"/>
      <family val="2"/>
      <charset val="204"/>
      <scheme val="minor"/>
    </font>
    <font>
      <sz val="11"/>
      <color theme="1"/>
      <name val="Calibri"/>
      <family val="2"/>
      <scheme val="minor"/>
    </font>
    <font>
      <sz val="11"/>
      <color theme="1"/>
      <name val="Times New Roman"/>
      <family val="1"/>
    </font>
    <font>
      <sz val="12"/>
      <color theme="1"/>
      <name val="Times New Roman"/>
      <family val="1"/>
    </font>
    <font>
      <b/>
      <sz val="12"/>
      <color theme="1"/>
      <name val="Times New Roman"/>
      <family val="1"/>
    </font>
    <font>
      <sz val="11"/>
      <color rgb="FFFF0000"/>
      <name val="Times New Roman"/>
      <family val="1"/>
    </font>
    <font>
      <b/>
      <sz val="14"/>
      <color theme="1"/>
      <name val="Times New Roman"/>
      <family val="1"/>
    </font>
    <font>
      <b/>
      <sz val="10"/>
      <color theme="1"/>
      <name val="Times New Roman"/>
      <family val="1"/>
    </font>
    <font>
      <sz val="10"/>
      <color theme="1"/>
      <name val="Times New Roman"/>
      <family val="1"/>
    </font>
    <font>
      <sz val="12"/>
      <color rgb="FFFF0000"/>
      <name val="Times New Roman"/>
      <family val="1"/>
    </font>
    <font>
      <b/>
      <sz val="14"/>
      <color theme="1"/>
      <name val="Times New Roman"/>
      <family val="1"/>
      <charset val="204"/>
    </font>
    <font>
      <sz val="11"/>
      <color theme="1"/>
      <name val="Times New Roman"/>
      <family val="1"/>
      <charset val="204"/>
    </font>
    <font>
      <b/>
      <sz val="11"/>
      <color theme="1"/>
      <name val="Times New Roman"/>
      <family val="1"/>
      <charset val="204"/>
    </font>
    <font>
      <sz val="11"/>
      <color rgb="FF000000"/>
      <name val="Times New Roman"/>
      <family val="1"/>
      <charset val="204"/>
    </font>
    <font>
      <b/>
      <sz val="11"/>
      <color rgb="FF000000"/>
      <name val="Times New Roman"/>
      <family val="1"/>
      <charset val="204"/>
    </font>
    <font>
      <sz val="10"/>
      <color theme="1"/>
      <name val="Times New Roman"/>
      <family val="1"/>
      <charset val="204"/>
    </font>
    <font>
      <sz val="11"/>
      <name val="Times New Roman"/>
      <family val="1"/>
      <charset val="204"/>
    </font>
    <font>
      <sz val="9"/>
      <name val="Times New Roman"/>
      <family val="1"/>
      <charset val="204"/>
    </font>
    <font>
      <b/>
      <sz val="16"/>
      <color theme="1"/>
      <name val="Times New Roman"/>
      <family val="1"/>
      <charset val="204"/>
    </font>
    <font>
      <b/>
      <sz val="10"/>
      <color theme="1"/>
      <name val="Times New Roman"/>
      <family val="1"/>
      <charset val="204"/>
    </font>
    <font>
      <sz val="11"/>
      <color rgb="FFFF0000"/>
      <name val="Times New Roman"/>
      <family val="1"/>
      <charset val="204"/>
    </font>
    <font>
      <sz val="11"/>
      <color theme="8"/>
      <name val="Times New Roman"/>
      <family val="1"/>
      <charset val="204"/>
    </font>
    <font>
      <i/>
      <sz val="11"/>
      <color rgb="FF000000"/>
      <name val="Times New Roman"/>
      <family val="1"/>
      <charset val="204"/>
    </font>
    <font>
      <i/>
      <sz val="11"/>
      <color theme="1"/>
      <name val="Times New Roman"/>
      <family val="1"/>
      <charset val="204"/>
    </font>
    <font>
      <b/>
      <sz val="11"/>
      <name val="Times New Roman"/>
      <family val="1"/>
      <charset val="204"/>
    </font>
    <font>
      <i/>
      <sz val="11"/>
      <name val="Times New Roman"/>
      <family val="1"/>
      <charset val="204"/>
    </font>
    <font>
      <sz val="11"/>
      <color theme="0"/>
      <name val="Times New Roman"/>
      <family val="1"/>
      <charset val="204"/>
    </font>
    <font>
      <b/>
      <sz val="10"/>
      <color rgb="FF000000"/>
      <name val="Times New Roman"/>
      <family val="1"/>
    </font>
    <font>
      <sz val="14"/>
      <color theme="1"/>
      <name val="Times New Roman"/>
      <family val="1"/>
      <charset val="204"/>
    </font>
    <font>
      <sz val="14"/>
      <color theme="8"/>
      <name val="Times New Roman"/>
      <family val="1"/>
      <charset val="204"/>
    </font>
    <font>
      <b/>
      <sz val="9"/>
      <color theme="1"/>
      <name val="Times New Roman"/>
      <family val="1"/>
      <charset val="204"/>
    </font>
    <font>
      <i/>
      <sz val="9"/>
      <color theme="1"/>
      <name val="Times New Roman"/>
      <family val="1"/>
      <charset val="204"/>
    </font>
    <font>
      <b/>
      <u/>
      <sz val="14"/>
      <color theme="1"/>
      <name val="Times New Roman"/>
      <family val="1"/>
      <charset val="204"/>
    </font>
    <font>
      <sz val="10"/>
      <name val="Times New Roman"/>
      <family val="1"/>
      <charset val="204"/>
    </font>
    <font>
      <b/>
      <sz val="11"/>
      <color rgb="FFFF0000"/>
      <name val="Times New Roman"/>
      <family val="1"/>
      <charset val="204"/>
    </font>
    <font>
      <sz val="10"/>
      <name val="Times New Roman"/>
      <family val="1"/>
      <charset val="204"/>
    </font>
    <font>
      <u/>
      <sz val="10"/>
      <color theme="10"/>
      <name val="Times New Roman"/>
      <family val="1"/>
      <charset val="204"/>
    </font>
    <font>
      <sz val="11"/>
      <color theme="4" tint="-0.249977111117893"/>
      <name val="Times New Roman"/>
      <family val="1"/>
      <charset val="204"/>
    </font>
    <font>
      <b/>
      <sz val="12"/>
      <color rgb="FF000000"/>
      <name val="Times New Roman"/>
      <family val="1"/>
    </font>
    <font>
      <sz val="12"/>
      <color theme="1"/>
      <name val="Times New Roman"/>
      <family val="1"/>
      <charset val="204"/>
    </font>
    <font>
      <b/>
      <sz val="11"/>
      <color theme="1"/>
      <name val="Times New Roman"/>
      <family val="1"/>
    </font>
    <font>
      <b/>
      <sz val="11"/>
      <color theme="1"/>
      <name val="Calibri"/>
      <family val="2"/>
      <charset val="204"/>
      <scheme val="minor"/>
    </font>
    <font>
      <sz val="11"/>
      <color theme="1"/>
      <name val="Calibri"/>
      <family val="2"/>
      <charset val="238"/>
      <scheme val="minor"/>
    </font>
    <font>
      <b/>
      <sz val="9"/>
      <color theme="4" tint="0.39997558519241921"/>
      <name val="Times New Roman"/>
      <family val="1"/>
    </font>
    <font>
      <i/>
      <sz val="10"/>
      <color theme="4"/>
      <name val="Times New Roman"/>
      <family val="1"/>
    </font>
    <font>
      <sz val="11"/>
      <name val="Times New Roman"/>
      <family val="1"/>
    </font>
    <font>
      <b/>
      <i/>
      <sz val="11"/>
      <color theme="4"/>
      <name val="Times New Roman"/>
      <family val="1"/>
    </font>
    <font>
      <b/>
      <sz val="11"/>
      <name val="Times New Roman"/>
      <family val="1"/>
    </font>
    <font>
      <sz val="11"/>
      <name val="Calibri"/>
      <family val="2"/>
      <charset val="238"/>
      <scheme val="minor"/>
    </font>
    <font>
      <b/>
      <sz val="10"/>
      <name val="Times New Roman"/>
      <family val="1"/>
    </font>
    <font>
      <sz val="10"/>
      <name val="Times New Roman"/>
      <family val="1"/>
    </font>
    <font>
      <b/>
      <sz val="11"/>
      <color rgb="FFFF0000"/>
      <name val="Times New Roman"/>
      <family val="1"/>
    </font>
    <font>
      <b/>
      <sz val="11"/>
      <color rgb="FFFF0000"/>
      <name val="Calibri"/>
      <family val="2"/>
      <scheme val="minor"/>
    </font>
    <font>
      <b/>
      <sz val="10"/>
      <name val="Times New Roman"/>
      <family val="1"/>
      <charset val="204"/>
    </font>
    <font>
      <i/>
      <sz val="10"/>
      <name val="Times New Roman"/>
      <family val="1"/>
      <charset val="204"/>
    </font>
    <font>
      <i/>
      <sz val="9"/>
      <name val="Times New Roman"/>
      <family val="1"/>
      <charset val="204"/>
    </font>
    <font>
      <sz val="8"/>
      <name val="Times New Roman"/>
      <family val="1"/>
      <charset val="204"/>
    </font>
    <font>
      <b/>
      <sz val="9"/>
      <name val="Times New Roman"/>
      <family val="1"/>
      <charset val="204"/>
    </font>
    <font>
      <b/>
      <sz val="8"/>
      <name val="Times New Roman"/>
      <family val="1"/>
      <charset val="204"/>
    </font>
    <font>
      <sz val="11"/>
      <name val="Calibri Light"/>
      <family val="1"/>
      <charset val="204"/>
      <scheme val="major"/>
    </font>
    <font>
      <sz val="10"/>
      <name val="Calibri Light"/>
      <family val="1"/>
      <charset val="204"/>
      <scheme val="major"/>
    </font>
    <font>
      <sz val="8"/>
      <name val="Calibri Light"/>
      <family val="1"/>
      <charset val="204"/>
      <scheme val="major"/>
    </font>
    <font>
      <sz val="9"/>
      <name val="Calibri Light"/>
      <family val="1"/>
      <charset val="204"/>
      <scheme val="major"/>
    </font>
    <font>
      <b/>
      <sz val="11"/>
      <name val="Calibri Light"/>
      <family val="1"/>
      <charset val="204"/>
      <scheme val="major"/>
    </font>
    <font>
      <sz val="9"/>
      <color rgb="FFFF0000"/>
      <name val="Calibri Light"/>
      <family val="1"/>
      <charset val="204"/>
      <scheme val="major"/>
    </font>
    <font>
      <b/>
      <sz val="9"/>
      <name val="Calibri Light"/>
      <family val="1"/>
      <charset val="204"/>
      <scheme val="major"/>
    </font>
    <font>
      <b/>
      <sz val="8"/>
      <name val="Calibri Light"/>
      <family val="1"/>
      <charset val="204"/>
      <scheme val="major"/>
    </font>
    <font>
      <i/>
      <sz val="9"/>
      <name val="Calibri Light"/>
      <family val="1"/>
      <charset val="204"/>
      <scheme val="major"/>
    </font>
    <font>
      <b/>
      <sz val="10"/>
      <color rgb="FFFF0000"/>
      <name val="Calibri Light"/>
      <family val="1"/>
      <charset val="204"/>
      <scheme val="major"/>
    </font>
    <font>
      <b/>
      <sz val="10"/>
      <name val="Calibri Light"/>
      <family val="1"/>
      <charset val="204"/>
      <scheme val="major"/>
    </font>
    <font>
      <sz val="10"/>
      <color rgb="FFFF0000"/>
      <name val="Times New Roman"/>
      <family val="1"/>
      <charset val="204"/>
    </font>
    <font>
      <sz val="12"/>
      <name val="Times New Roman"/>
      <family val="1"/>
    </font>
    <font>
      <b/>
      <sz val="12"/>
      <name val="Times New Roman"/>
      <family val="1"/>
    </font>
    <font>
      <sz val="11"/>
      <color rgb="FF000000"/>
      <name val="Calibri"/>
      <family val="2"/>
      <charset val="204"/>
    </font>
    <font>
      <b/>
      <sz val="14"/>
      <color rgb="FF000000"/>
      <name val="Calibri"/>
      <family val="2"/>
    </font>
    <font>
      <b/>
      <sz val="11"/>
      <color rgb="FF000000"/>
      <name val="Calibri"/>
      <family val="2"/>
    </font>
    <font>
      <sz val="12"/>
      <name val="Times New Roman"/>
      <family val="1"/>
      <charset val="204"/>
    </font>
    <font>
      <b/>
      <sz val="12"/>
      <color rgb="FFFF0000"/>
      <name val="Times New Roman"/>
      <family val="1"/>
    </font>
    <font>
      <b/>
      <sz val="12"/>
      <color theme="1"/>
      <name val="Times New Roman"/>
      <family val="1"/>
      <charset val="204"/>
    </font>
    <font>
      <b/>
      <i/>
      <u/>
      <sz val="11"/>
      <color rgb="FFFF0000"/>
      <name val="Times New Roman"/>
      <family val="1"/>
      <charset val="204"/>
    </font>
    <font>
      <b/>
      <sz val="12"/>
      <color theme="1"/>
      <name val="Calibri"/>
      <family val="2"/>
      <charset val="204"/>
      <scheme val="minor"/>
    </font>
    <font>
      <b/>
      <sz val="12"/>
      <color theme="0"/>
      <name val="Times New Roman"/>
      <family val="1"/>
    </font>
    <font>
      <sz val="8"/>
      <name val="Calibri"/>
      <family val="2"/>
      <charset val="204"/>
      <scheme val="minor"/>
    </font>
    <font>
      <b/>
      <sz val="9"/>
      <color theme="1"/>
      <name val="Calibri"/>
      <family val="2"/>
      <charset val="204"/>
      <scheme val="minor"/>
    </font>
    <font>
      <b/>
      <sz val="16"/>
      <color theme="1"/>
      <name val="Times New Roman"/>
      <family val="1"/>
    </font>
    <font>
      <sz val="16"/>
      <color rgb="FFFF0000"/>
      <name val="Times New Roman"/>
      <family val="1"/>
    </font>
  </fonts>
  <fills count="15">
    <fill>
      <patternFill patternType="none"/>
    </fill>
    <fill>
      <patternFill patternType="gray125"/>
    </fill>
    <fill>
      <patternFill patternType="solid">
        <fgColor rgb="FFFFFFFF"/>
        <bgColor indexed="64"/>
      </patternFill>
    </fill>
    <fill>
      <patternFill patternType="solid">
        <fgColor theme="0" tint="-4.9989318521683403E-2"/>
        <bgColor indexed="64"/>
      </patternFill>
    </fill>
    <fill>
      <patternFill patternType="solid">
        <fgColor theme="0"/>
        <bgColor indexed="64"/>
      </patternFill>
    </fill>
    <fill>
      <patternFill patternType="solid">
        <fgColor theme="4" tint="0.79998168889431442"/>
        <bgColor indexed="64"/>
      </patternFill>
    </fill>
    <fill>
      <patternFill patternType="solid">
        <fgColor theme="3" tint="0.5999938962981048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7"/>
        <bgColor indexed="64"/>
      </patternFill>
    </fill>
  </fills>
  <borders count="100">
    <border>
      <left/>
      <right/>
      <top/>
      <bottom/>
      <diagonal/>
    </border>
    <border>
      <left style="thin">
        <color theme="0"/>
      </left>
      <right style="thin">
        <color theme="0"/>
      </right>
      <top/>
      <bottom style="thin">
        <color theme="0"/>
      </bottom>
      <diagonal/>
    </border>
    <border>
      <left/>
      <right style="thin">
        <color theme="0"/>
      </right>
      <top/>
      <bottom style="thin">
        <color theme="0"/>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top style="thin">
        <color theme="0"/>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0070C0"/>
      </top>
      <bottom style="thin">
        <color theme="0" tint="-0.499984740745262"/>
      </bottom>
      <diagonal/>
    </border>
    <border>
      <left style="thin">
        <color theme="0" tint="-0.499984740745262"/>
      </left>
      <right style="thin">
        <color theme="0" tint="-0.499984740745262"/>
      </right>
      <top style="thin">
        <color theme="0" tint="-0.499984740745262"/>
      </top>
      <bottom style="medium">
        <color rgb="FF0070C0"/>
      </bottom>
      <diagonal/>
    </border>
    <border>
      <left/>
      <right/>
      <top style="medium">
        <color rgb="FF0070C0"/>
      </top>
      <bottom style="medium">
        <color rgb="FF0070C0"/>
      </bottom>
      <diagonal/>
    </border>
    <border>
      <left/>
      <right style="thin">
        <color theme="0"/>
      </right>
      <top/>
      <bottom style="medium">
        <color theme="3" tint="0.39994506668294322"/>
      </bottom>
      <diagonal/>
    </border>
    <border>
      <left/>
      <right/>
      <top/>
      <bottom style="medium">
        <color theme="3" tint="0.39994506668294322"/>
      </bottom>
      <diagonal/>
    </border>
    <border>
      <left style="thin">
        <color theme="0"/>
      </left>
      <right style="thin">
        <color theme="0"/>
      </right>
      <top/>
      <bottom style="medium">
        <color theme="3" tint="0.39994506668294322"/>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bottom style="thin">
        <color theme="0" tint="-0.499984740745262"/>
      </bottom>
      <diagonal/>
    </border>
    <border>
      <left/>
      <right style="thin">
        <color theme="0"/>
      </right>
      <top/>
      <bottom style="thin">
        <color theme="0" tint="-0.499984740745262"/>
      </bottom>
      <diagonal/>
    </border>
    <border>
      <left style="thin">
        <color theme="0" tint="-0.499984740745262"/>
      </left>
      <right style="thin">
        <color theme="0" tint="-0.499984740745262"/>
      </right>
      <top style="medium">
        <color rgb="FF0070C0"/>
      </top>
      <bottom style="medium">
        <color rgb="FF0070C0"/>
      </bottom>
      <diagonal/>
    </border>
    <border>
      <left/>
      <right/>
      <top/>
      <bottom style="medium">
        <color rgb="FF0070C0"/>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style="thin">
        <color auto="1"/>
      </right>
      <top style="medium">
        <color indexed="64"/>
      </top>
      <bottom style="thin">
        <color auto="1"/>
      </bottom>
      <diagonal/>
    </border>
    <border>
      <left/>
      <right style="thin">
        <color auto="1"/>
      </right>
      <top style="medium">
        <color indexed="64"/>
      </top>
      <bottom/>
      <diagonal/>
    </border>
    <border>
      <left style="thin">
        <color auto="1"/>
      </left>
      <right style="thin">
        <color auto="1"/>
      </right>
      <top style="medium">
        <color indexed="64"/>
      </top>
      <bottom style="thin">
        <color auto="1"/>
      </bottom>
      <diagonal/>
    </border>
    <border>
      <left style="thin">
        <color auto="1"/>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style="thin">
        <color auto="1"/>
      </right>
      <top style="thin">
        <color auto="1"/>
      </top>
      <bottom style="thin">
        <color auto="1"/>
      </bottom>
      <diagonal/>
    </border>
    <border>
      <left/>
      <right style="thin">
        <color auto="1"/>
      </right>
      <top/>
      <bottom/>
      <diagonal/>
    </border>
    <border>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right style="thin">
        <color auto="1"/>
      </right>
      <top/>
      <bottom style="medium">
        <color indexed="64"/>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indexed="64"/>
      </bottom>
      <diagonal/>
    </border>
    <border>
      <left/>
      <right style="thin">
        <color auto="1"/>
      </right>
      <top style="thin">
        <color auto="1"/>
      </top>
      <bottom style="medium">
        <color indexed="64"/>
      </bottom>
      <diagonal/>
    </border>
    <border>
      <left/>
      <right style="medium">
        <color indexed="64"/>
      </right>
      <top style="thin">
        <color auto="1"/>
      </top>
      <bottom style="medium">
        <color indexed="64"/>
      </bottom>
      <diagonal/>
    </border>
    <border>
      <left style="medium">
        <color indexed="64"/>
      </left>
      <right style="medium">
        <color indexed="64"/>
      </right>
      <top style="medium">
        <color indexed="64"/>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medium">
        <color indexed="64"/>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right/>
      <top style="thin">
        <color auto="1"/>
      </top>
      <bottom style="medium">
        <color indexed="64"/>
      </bottom>
      <diagonal/>
    </border>
    <border>
      <left style="medium">
        <color indexed="64"/>
      </left>
      <right style="thin">
        <color auto="1"/>
      </right>
      <top/>
      <bottom style="thin">
        <color auto="1"/>
      </bottom>
      <diagonal/>
    </border>
    <border>
      <left style="medium">
        <color indexed="64"/>
      </left>
      <right/>
      <top style="thin">
        <color auto="1"/>
      </top>
      <bottom style="thin">
        <color auto="1"/>
      </bottom>
      <diagonal/>
    </border>
    <border>
      <left style="medium">
        <color indexed="64"/>
      </left>
      <right/>
      <top style="thin">
        <color auto="1"/>
      </top>
      <bottom/>
      <diagonal/>
    </border>
    <border>
      <left/>
      <right style="medium">
        <color indexed="64"/>
      </right>
      <top style="thin">
        <color auto="1"/>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right/>
      <top style="thin">
        <color rgb="FF808080"/>
      </top>
      <bottom style="thin">
        <color rgb="FF808080"/>
      </bottom>
      <diagonal/>
    </border>
    <border>
      <left/>
      <right/>
      <top style="thin">
        <color rgb="FF808080"/>
      </top>
      <bottom/>
      <diagonal/>
    </border>
    <border>
      <left style="medium">
        <color indexed="64"/>
      </left>
      <right style="thin">
        <color auto="1"/>
      </right>
      <top/>
      <bottom style="medium">
        <color indexed="64"/>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499984740745262"/>
      </left>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bottom style="thin">
        <color theme="0"/>
      </bottom>
      <diagonal/>
    </border>
    <border>
      <left style="thin">
        <color indexed="64"/>
      </left>
      <right style="thin">
        <color theme="0" tint="-0.34998626667073579"/>
      </right>
      <top style="thin">
        <color indexed="64"/>
      </top>
      <bottom style="thin">
        <color theme="0" tint="-0.34998626667073579"/>
      </bottom>
      <diagonal/>
    </border>
    <border>
      <left style="thin">
        <color theme="0" tint="-0.34998626667073579"/>
      </left>
      <right style="thin">
        <color theme="0" tint="-0.34998626667073579"/>
      </right>
      <top style="thin">
        <color indexed="64"/>
      </top>
      <bottom style="thin">
        <color theme="0" tint="-0.34998626667073579"/>
      </bottom>
      <diagonal/>
    </border>
    <border>
      <left style="thin">
        <color theme="0" tint="-0.34998626667073579"/>
      </left>
      <right/>
      <top style="thin">
        <color indexed="64"/>
      </top>
      <bottom style="thin">
        <color theme="0" tint="-0.34998626667073579"/>
      </bottom>
      <diagonal/>
    </border>
    <border>
      <left style="thin">
        <color theme="1" tint="0.499984740745262"/>
      </left>
      <right style="thin">
        <color indexed="64"/>
      </right>
      <top style="thin">
        <color indexed="64"/>
      </top>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1" tint="0.499984740745262"/>
      </left>
      <right style="thin">
        <color indexed="64"/>
      </right>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style="thin">
        <color theme="0" tint="-0.34998626667073579"/>
      </left>
      <right style="thin">
        <color indexed="64"/>
      </right>
      <top style="thin">
        <color indexed="64"/>
      </top>
      <bottom style="thin">
        <color theme="0" tint="-0.34998626667073579"/>
      </bottom>
      <diagonal/>
    </border>
    <border>
      <left/>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s>
  <cellStyleXfs count="8">
    <xf numFmtId="0" fontId="0" fillId="0" borderId="0"/>
    <xf numFmtId="9" fontId="1" fillId="0" borderId="0" applyFont="0" applyFill="0" applyBorder="0" applyAlignment="0" applyProtection="0"/>
    <xf numFmtId="0" fontId="2" fillId="0" borderId="0"/>
    <xf numFmtId="0" fontId="34" fillId="0" borderId="0"/>
    <xf numFmtId="0" fontId="37" fillId="0" borderId="0" applyNumberFormat="0" applyFill="0" applyBorder="0" applyAlignment="0" applyProtection="0"/>
    <xf numFmtId="9" fontId="36" fillId="0" borderId="0" applyFont="0" applyFill="0" applyBorder="0" applyAlignment="0" applyProtection="0"/>
    <xf numFmtId="0" fontId="36" fillId="0" borderId="0"/>
    <xf numFmtId="0" fontId="43" fillId="0" borderId="0"/>
  </cellStyleXfs>
  <cellXfs count="546">
    <xf numFmtId="0" fontId="0" fillId="0" borderId="0" xfId="0"/>
    <xf numFmtId="0" fontId="12" fillId="0" borderId="0" xfId="0" applyFont="1"/>
    <xf numFmtId="0" fontId="12" fillId="0" borderId="0" xfId="0" applyFont="1" applyAlignment="1">
      <alignment vertical="top"/>
    </xf>
    <xf numFmtId="0" fontId="12" fillId="0" borderId="0" xfId="0" applyFont="1" applyAlignment="1">
      <alignment vertical="center"/>
    </xf>
    <xf numFmtId="0" fontId="19" fillId="0" borderId="0" xfId="0" applyFont="1" applyAlignment="1">
      <alignment vertical="center"/>
    </xf>
    <xf numFmtId="0" fontId="12" fillId="0" borderId="2" xfId="2" applyFont="1" applyBorder="1"/>
    <xf numFmtId="0" fontId="12" fillId="0" borderId="1" xfId="2" applyFont="1" applyBorder="1"/>
    <xf numFmtId="0" fontId="12" fillId="0" borderId="4" xfId="2" applyFont="1" applyBorder="1"/>
    <xf numFmtId="0" fontId="12" fillId="0" borderId="0" xfId="2" applyFont="1"/>
    <xf numFmtId="164" fontId="12" fillId="0" borderId="0" xfId="0" applyNumberFormat="1" applyFont="1" applyAlignment="1">
      <alignment vertical="center"/>
    </xf>
    <xf numFmtId="0" fontId="14" fillId="2" borderId="9" xfId="0" applyFont="1" applyFill="1" applyBorder="1" applyAlignment="1">
      <alignment vertical="center" wrapText="1"/>
    </xf>
    <xf numFmtId="9" fontId="12" fillId="0" borderId="9" xfId="1" applyFont="1" applyFill="1" applyBorder="1" applyAlignment="1">
      <alignment vertical="center"/>
    </xf>
    <xf numFmtId="0" fontId="15" fillId="0" borderId="9" xfId="0" applyFont="1" applyBorder="1" applyAlignment="1">
      <alignment vertical="center" wrapText="1"/>
    </xf>
    <xf numFmtId="164" fontId="12" fillId="0" borderId="9" xfId="0" applyNumberFormat="1" applyFont="1" applyBorder="1" applyAlignment="1">
      <alignment vertical="center"/>
    </xf>
    <xf numFmtId="9" fontId="24" fillId="0" borderId="9" xfId="1" applyFont="1" applyFill="1" applyBorder="1" applyAlignment="1">
      <alignment vertical="center"/>
    </xf>
    <xf numFmtId="0" fontId="23" fillId="2" borderId="9" xfId="0" applyFont="1" applyFill="1" applyBorder="1" applyAlignment="1">
      <alignment vertical="center" wrapText="1"/>
    </xf>
    <xf numFmtId="0" fontId="26" fillId="2" borderId="9" xfId="0" applyFont="1" applyFill="1" applyBorder="1" applyAlignment="1">
      <alignment vertical="center" wrapText="1"/>
    </xf>
    <xf numFmtId="167" fontId="24" fillId="0" borderId="9" xfId="1" applyNumberFormat="1" applyFont="1" applyFill="1" applyBorder="1" applyAlignment="1">
      <alignment vertical="center"/>
    </xf>
    <xf numFmtId="0" fontId="14" fillId="2" borderId="10" xfId="0" applyFont="1" applyFill="1" applyBorder="1" applyAlignment="1">
      <alignment vertical="center" wrapText="1"/>
    </xf>
    <xf numFmtId="0" fontId="12" fillId="0" borderId="11" xfId="0" applyFont="1" applyBorder="1" applyAlignment="1">
      <alignment vertical="center"/>
    </xf>
    <xf numFmtId="9" fontId="12" fillId="0" borderId="11" xfId="1" applyFont="1" applyBorder="1" applyAlignment="1">
      <alignment vertical="center"/>
    </xf>
    <xf numFmtId="0" fontId="15" fillId="0" borderId="12" xfId="0" applyFont="1" applyBorder="1" applyAlignment="1">
      <alignment vertical="center" wrapText="1"/>
    </xf>
    <xf numFmtId="9" fontId="12" fillId="0" borderId="12" xfId="1" applyFont="1" applyFill="1" applyBorder="1" applyAlignment="1">
      <alignment vertical="center"/>
    </xf>
    <xf numFmtId="0" fontId="15" fillId="0" borderId="13" xfId="0" applyFont="1" applyBorder="1" applyAlignment="1">
      <alignment vertical="center" wrapText="1"/>
    </xf>
    <xf numFmtId="9" fontId="12" fillId="0" borderId="13" xfId="1" applyFont="1" applyFill="1" applyBorder="1" applyAlignment="1">
      <alignment vertical="center"/>
    </xf>
    <xf numFmtId="0" fontId="15" fillId="0" borderId="0" xfId="0" applyFont="1" applyAlignment="1">
      <alignment vertical="center" wrapText="1"/>
    </xf>
    <xf numFmtId="3" fontId="15" fillId="0" borderId="0" xfId="0" applyNumberFormat="1" applyFont="1" applyAlignment="1">
      <alignment horizontal="right" vertical="center" wrapText="1"/>
    </xf>
    <xf numFmtId="9" fontId="12" fillId="0" borderId="0" xfId="1" applyFont="1" applyFill="1" applyBorder="1" applyAlignment="1">
      <alignment vertical="center"/>
    </xf>
    <xf numFmtId="0" fontId="23" fillId="2" borderId="9" xfId="0" applyFont="1" applyFill="1" applyBorder="1" applyAlignment="1">
      <alignment horizontal="left" vertical="center" wrapText="1" indent="6"/>
    </xf>
    <xf numFmtId="0" fontId="13" fillId="0" borderId="9" xfId="0" applyFont="1" applyBorder="1" applyAlignment="1">
      <alignment vertical="center"/>
    </xf>
    <xf numFmtId="0" fontId="12" fillId="0" borderId="9" xfId="0" applyFont="1" applyBorder="1" applyAlignment="1">
      <alignment vertical="center" wrapText="1"/>
    </xf>
    <xf numFmtId="0" fontId="25" fillId="0" borderId="14" xfId="0" applyFont="1" applyBorder="1" applyAlignment="1">
      <alignment horizontal="left" vertical="center"/>
    </xf>
    <xf numFmtId="164" fontId="12" fillId="0" borderId="14" xfId="0" applyNumberFormat="1" applyFont="1" applyBorder="1" applyAlignment="1">
      <alignment vertical="center"/>
    </xf>
    <xf numFmtId="9" fontId="12" fillId="0" borderId="14" xfId="1" applyFont="1" applyFill="1" applyBorder="1" applyAlignment="1">
      <alignment vertical="center"/>
    </xf>
    <xf numFmtId="164" fontId="16" fillId="0" borderId="9" xfId="0" applyNumberFormat="1" applyFont="1" applyBorder="1" applyAlignment="1" applyProtection="1">
      <alignment vertical="center"/>
      <protection locked="0"/>
    </xf>
    <xf numFmtId="3" fontId="15" fillId="0" borderId="12" xfId="0" applyNumberFormat="1" applyFont="1" applyBorder="1" applyAlignment="1" applyProtection="1">
      <alignment horizontal="right" vertical="center" wrapText="1"/>
      <protection locked="0"/>
    </xf>
    <xf numFmtId="3" fontId="15" fillId="0" borderId="9" xfId="0" applyNumberFormat="1" applyFont="1" applyBorder="1" applyAlignment="1" applyProtection="1">
      <alignment horizontal="right" vertical="center" wrapText="1"/>
      <protection locked="0"/>
    </xf>
    <xf numFmtId="3" fontId="15" fillId="0" borderId="13" xfId="0" applyNumberFormat="1" applyFont="1" applyBorder="1" applyAlignment="1" applyProtection="1">
      <alignment horizontal="right" vertical="center" wrapText="1"/>
      <protection locked="0"/>
    </xf>
    <xf numFmtId="164" fontId="12" fillId="0" borderId="10" xfId="0" applyNumberFormat="1" applyFont="1" applyBorder="1" applyAlignment="1" applyProtection="1">
      <alignment vertical="center"/>
      <protection locked="0"/>
    </xf>
    <xf numFmtId="164" fontId="24" fillId="0" borderId="9" xfId="0" applyNumberFormat="1" applyFont="1" applyBorder="1" applyAlignment="1" applyProtection="1">
      <alignment vertical="center"/>
      <protection locked="0"/>
    </xf>
    <xf numFmtId="164" fontId="12" fillId="0" borderId="9" xfId="0" applyNumberFormat="1" applyFont="1" applyBorder="1" applyAlignment="1" applyProtection="1">
      <alignment vertical="center"/>
      <protection locked="0"/>
    </xf>
    <xf numFmtId="0" fontId="4" fillId="4" borderId="0" xfId="2" applyFont="1" applyFill="1" applyProtection="1">
      <protection locked="0"/>
    </xf>
    <xf numFmtId="0" fontId="4" fillId="0" borderId="0" xfId="2" applyFont="1" applyProtection="1">
      <protection locked="0"/>
    </xf>
    <xf numFmtId="0" fontId="4" fillId="4" borderId="0" xfId="2" applyFont="1" applyFill="1" applyAlignment="1" applyProtection="1">
      <alignment vertical="top"/>
      <protection locked="0"/>
    </xf>
    <xf numFmtId="0" fontId="4" fillId="0" borderId="0" xfId="2" applyFont="1" applyAlignment="1" applyProtection="1">
      <alignment vertical="top"/>
      <protection locked="0"/>
    </xf>
    <xf numFmtId="0" fontId="5" fillId="0" borderId="0" xfId="2" applyFont="1" applyAlignment="1" applyProtection="1">
      <alignment horizontal="center" vertical="center"/>
      <protection locked="0"/>
    </xf>
    <xf numFmtId="165" fontId="5" fillId="0" borderId="0" xfId="2" applyNumberFormat="1" applyFont="1" applyAlignment="1" applyProtection="1">
      <alignment horizontal="center" vertical="center" wrapText="1"/>
      <protection locked="0"/>
    </xf>
    <xf numFmtId="0" fontId="6" fillId="4" borderId="0" xfId="2" applyFont="1" applyFill="1" applyProtection="1">
      <protection locked="0"/>
    </xf>
    <xf numFmtId="0" fontId="13" fillId="5" borderId="9" xfId="0" applyFont="1" applyFill="1" applyBorder="1" applyAlignment="1">
      <alignment horizontal="center" vertical="top" wrapText="1"/>
    </xf>
    <xf numFmtId="0" fontId="13" fillId="5" borderId="9" xfId="0" applyFont="1" applyFill="1" applyBorder="1" applyAlignment="1">
      <alignment vertical="center" wrapText="1"/>
    </xf>
    <xf numFmtId="164" fontId="20" fillId="5" borderId="9" xfId="0" applyNumberFormat="1" applyFont="1" applyFill="1" applyBorder="1" applyAlignment="1">
      <alignment vertical="center"/>
    </xf>
    <xf numFmtId="0" fontId="14" fillId="2" borderId="12" xfId="0" applyFont="1" applyFill="1" applyBorder="1" applyAlignment="1">
      <alignment vertical="center" wrapText="1"/>
    </xf>
    <xf numFmtId="164" fontId="17" fillId="0" borderId="12" xfId="0" applyNumberFormat="1" applyFont="1" applyBorder="1" applyAlignment="1" applyProtection="1">
      <alignment vertical="center"/>
      <protection locked="0"/>
    </xf>
    <xf numFmtId="9" fontId="17" fillId="0" borderId="12" xfId="1" applyFont="1" applyFill="1" applyBorder="1" applyAlignment="1">
      <alignment vertical="center"/>
    </xf>
    <xf numFmtId="9" fontId="5" fillId="0" borderId="0" xfId="1" applyFont="1" applyFill="1" applyBorder="1" applyAlignment="1" applyProtection="1">
      <alignment horizontal="center" vertical="center" wrapText="1"/>
      <protection locked="0"/>
    </xf>
    <xf numFmtId="0" fontId="12" fillId="0" borderId="0" xfId="2" applyFont="1" applyProtection="1">
      <protection locked="0" hidden="1"/>
    </xf>
    <xf numFmtId="0" fontId="29" fillId="0" borderId="0" xfId="2" applyFont="1" applyAlignment="1" applyProtection="1">
      <alignment vertical="top"/>
      <protection locked="0" hidden="1"/>
    </xf>
    <xf numFmtId="0" fontId="29" fillId="0" borderId="24" xfId="2" applyFont="1" applyBorder="1" applyAlignment="1" applyProtection="1">
      <alignment vertical="top"/>
      <protection locked="0" hidden="1"/>
    </xf>
    <xf numFmtId="0" fontId="29" fillId="0" borderId="25" xfId="2" applyFont="1" applyBorder="1" applyAlignment="1" applyProtection="1">
      <alignment vertical="top"/>
      <protection locked="0" hidden="1"/>
    </xf>
    <xf numFmtId="0" fontId="12" fillId="0" borderId="6" xfId="2" applyFont="1" applyBorder="1" applyProtection="1">
      <protection locked="0" hidden="1"/>
    </xf>
    <xf numFmtId="0" fontId="12" fillId="0" borderId="7" xfId="2" applyFont="1" applyBorder="1" applyProtection="1">
      <protection locked="0" hidden="1"/>
    </xf>
    <xf numFmtId="0" fontId="15" fillId="5" borderId="9" xfId="2" applyFont="1" applyFill="1" applyBorder="1" applyAlignment="1" applyProtection="1">
      <alignment horizontal="center" vertical="center" wrapText="1"/>
      <protection locked="0" hidden="1"/>
    </xf>
    <xf numFmtId="0" fontId="12" fillId="0" borderId="18" xfId="2" applyFont="1" applyBorder="1" applyAlignment="1" applyProtection="1">
      <alignment horizontal="center"/>
      <protection locked="0" hidden="1"/>
    </xf>
    <xf numFmtId="0" fontId="15" fillId="5" borderId="18" xfId="2" applyFont="1" applyFill="1" applyBorder="1" applyAlignment="1" applyProtection="1">
      <alignment horizontal="center" vertical="center" wrapText="1"/>
      <protection locked="0" hidden="1"/>
    </xf>
    <xf numFmtId="0" fontId="12" fillId="0" borderId="9" xfId="2" applyFont="1" applyBorder="1" applyAlignment="1" applyProtection="1">
      <alignment horizontal="left" vertical="center" wrapText="1"/>
      <protection locked="0" hidden="1"/>
    </xf>
    <xf numFmtId="164" fontId="12" fillId="0" borderId="9" xfId="2" applyNumberFormat="1" applyFont="1" applyBorder="1" applyAlignment="1" applyProtection="1">
      <alignment horizontal="right" vertical="center" wrapText="1"/>
      <protection locked="0" hidden="1"/>
    </xf>
    <xf numFmtId="166" fontId="12" fillId="0" borderId="9" xfId="2" applyNumberFormat="1" applyFont="1" applyBorder="1" applyAlignment="1" applyProtection="1">
      <alignment horizontal="right" vertical="center" wrapText="1"/>
      <protection locked="0" hidden="1"/>
    </xf>
    <xf numFmtId="9" fontId="12" fillId="0" borderId="18" xfId="1" applyFont="1" applyBorder="1" applyProtection="1">
      <protection locked="0" hidden="1"/>
    </xf>
    <xf numFmtId="0" fontId="12" fillId="3" borderId="9" xfId="2" applyFont="1" applyFill="1" applyBorder="1" applyAlignment="1" applyProtection="1">
      <alignment horizontal="left" vertical="center" wrapText="1"/>
      <protection locked="0" hidden="1"/>
    </xf>
    <xf numFmtId="164" fontId="12" fillId="3" borderId="9" xfId="2" applyNumberFormat="1" applyFont="1" applyFill="1" applyBorder="1" applyAlignment="1" applyProtection="1">
      <alignment horizontal="right" vertical="center" wrapText="1"/>
      <protection locked="0" hidden="1"/>
    </xf>
    <xf numFmtId="166" fontId="12" fillId="3" borderId="9" xfId="2" applyNumberFormat="1" applyFont="1" applyFill="1" applyBorder="1" applyAlignment="1" applyProtection="1">
      <alignment horizontal="right" vertical="center" wrapText="1"/>
      <protection locked="0" hidden="1"/>
    </xf>
    <xf numFmtId="0" fontId="13" fillId="0" borderId="7" xfId="2" applyFont="1" applyBorder="1" applyProtection="1">
      <protection locked="0" hidden="1"/>
    </xf>
    <xf numFmtId="0" fontId="13" fillId="5" borderId="9" xfId="2" applyFont="1" applyFill="1" applyBorder="1" applyAlignment="1" applyProtection="1">
      <alignment vertical="center" wrapText="1"/>
      <protection locked="0" hidden="1"/>
    </xf>
    <xf numFmtId="164" fontId="13" fillId="5" borderId="9" xfId="2" applyNumberFormat="1" applyFont="1" applyFill="1" applyBorder="1" applyAlignment="1" applyProtection="1">
      <alignment horizontal="right" vertical="center" wrapText="1"/>
      <protection locked="0" hidden="1"/>
    </xf>
    <xf numFmtId="166" fontId="13" fillId="5" borderId="9" xfId="2" applyNumberFormat="1" applyFont="1" applyFill="1" applyBorder="1" applyAlignment="1" applyProtection="1">
      <alignment horizontal="right" vertical="center" wrapText="1"/>
      <protection locked="0" hidden="1"/>
    </xf>
    <xf numFmtId="9" fontId="13" fillId="0" borderId="18" xfId="1" applyFont="1" applyBorder="1" applyProtection="1">
      <protection locked="0" hidden="1"/>
    </xf>
    <xf numFmtId="0" fontId="13" fillId="0" borderId="0" xfId="2" applyFont="1" applyProtection="1">
      <protection locked="0" hidden="1"/>
    </xf>
    <xf numFmtId="0" fontId="13" fillId="0" borderId="8" xfId="2" applyFont="1" applyBorder="1" applyProtection="1">
      <protection locked="0" hidden="1"/>
    </xf>
    <xf numFmtId="165" fontId="13" fillId="5" borderId="9" xfId="2" applyNumberFormat="1" applyFont="1" applyFill="1" applyBorder="1" applyAlignment="1" applyProtection="1">
      <alignment horizontal="right" vertical="center" wrapText="1"/>
      <protection locked="0" hidden="1"/>
    </xf>
    <xf numFmtId="0" fontId="27" fillId="0" borderId="1" xfId="2" applyFont="1" applyBorder="1" applyProtection="1">
      <protection locked="0" hidden="1"/>
    </xf>
    <xf numFmtId="0" fontId="21" fillId="0" borderId="1" xfId="2" applyFont="1" applyBorder="1" applyProtection="1">
      <protection locked="0" hidden="1"/>
    </xf>
    <xf numFmtId="0" fontId="12" fillId="0" borderId="1" xfId="2" applyFont="1" applyBorder="1" applyProtection="1">
      <protection locked="0" hidden="1"/>
    </xf>
    <xf numFmtId="0" fontId="22" fillId="0" borderId="1" xfId="2" applyFont="1" applyBorder="1" applyProtection="1">
      <protection locked="0" hidden="1"/>
    </xf>
    <xf numFmtId="0" fontId="12" fillId="0" borderId="3" xfId="2" applyFont="1" applyBorder="1" applyProtection="1">
      <protection locked="0" hidden="1"/>
    </xf>
    <xf numFmtId="0" fontId="13" fillId="0" borderId="16" xfId="2" applyFont="1" applyBorder="1" applyProtection="1">
      <protection locked="0" hidden="1"/>
    </xf>
    <xf numFmtId="0" fontId="12" fillId="0" borderId="16" xfId="2" applyFont="1" applyBorder="1" applyProtection="1">
      <protection locked="0" hidden="1"/>
    </xf>
    <xf numFmtId="0" fontId="12" fillId="0" borderId="15" xfId="2" applyFont="1" applyBorder="1" applyProtection="1">
      <protection locked="0" hidden="1"/>
    </xf>
    <xf numFmtId="0" fontId="12" fillId="0" borderId="17" xfId="2" applyFont="1" applyBorder="1" applyProtection="1">
      <protection locked="0" hidden="1"/>
    </xf>
    <xf numFmtId="0" fontId="12" fillId="0" borderId="2" xfId="2" applyFont="1" applyBorder="1" applyProtection="1">
      <protection locked="0" hidden="1"/>
    </xf>
    <xf numFmtId="0" fontId="15" fillId="0" borderId="26" xfId="0" applyFont="1" applyBorder="1" applyAlignment="1">
      <alignment vertical="center" wrapText="1"/>
    </xf>
    <xf numFmtId="3" fontId="15" fillId="0" borderId="26" xfId="0" applyNumberFormat="1" applyFont="1" applyBorder="1" applyAlignment="1">
      <alignment horizontal="right" vertical="center" wrapText="1"/>
    </xf>
    <xf numFmtId="9" fontId="12" fillId="0" borderId="26" xfId="1" applyFont="1" applyFill="1" applyBorder="1" applyAlignment="1">
      <alignment vertical="center"/>
    </xf>
    <xf numFmtId="169" fontId="12" fillId="0" borderId="10" xfId="1" applyNumberFormat="1" applyFont="1" applyFill="1" applyBorder="1" applyAlignment="1">
      <alignment vertical="center"/>
    </xf>
    <xf numFmtId="0" fontId="25" fillId="0" borderId="27" xfId="0" applyFont="1" applyBorder="1" applyAlignment="1">
      <alignment horizontal="left" vertical="center"/>
    </xf>
    <xf numFmtId="164" fontId="12" fillId="0" borderId="27" xfId="0" applyNumberFormat="1" applyFont="1" applyBorder="1" applyAlignment="1">
      <alignment vertical="center"/>
    </xf>
    <xf numFmtId="9" fontId="12" fillId="0" borderId="27" xfId="1" applyFont="1" applyFill="1" applyBorder="1" applyAlignment="1">
      <alignment vertical="center"/>
    </xf>
    <xf numFmtId="0" fontId="18" fillId="0" borderId="0" xfId="0" applyFont="1" applyAlignment="1">
      <alignment horizontal="center" vertical="center" wrapText="1"/>
    </xf>
    <xf numFmtId="164" fontId="17" fillId="0" borderId="9" xfId="0" applyNumberFormat="1" applyFont="1" applyBorder="1" applyAlignment="1" applyProtection="1">
      <alignment vertical="center"/>
      <protection locked="0"/>
    </xf>
    <xf numFmtId="9" fontId="17" fillId="0" borderId="9" xfId="1" applyFont="1" applyFill="1" applyBorder="1" applyAlignment="1">
      <alignment vertical="center"/>
    </xf>
    <xf numFmtId="167" fontId="17" fillId="0" borderId="9" xfId="1" applyNumberFormat="1" applyFont="1" applyFill="1" applyBorder="1" applyAlignment="1">
      <alignment vertical="center"/>
    </xf>
    <xf numFmtId="0" fontId="13" fillId="0" borderId="0" xfId="0" applyFont="1" applyAlignment="1">
      <alignment horizontal="center" vertical="top"/>
    </xf>
    <xf numFmtId="0" fontId="13" fillId="0" borderId="9" xfId="0" applyFont="1" applyBorder="1" applyAlignment="1">
      <alignment horizontal="center" vertical="top"/>
    </xf>
    <xf numFmtId="0" fontId="13" fillId="0" borderId="9" xfId="0" applyFont="1" applyBorder="1" applyAlignment="1">
      <alignment horizontal="center" vertical="top" wrapText="1"/>
    </xf>
    <xf numFmtId="0" fontId="12" fillId="0" borderId="9" xfId="0" applyFont="1" applyBorder="1" applyAlignment="1">
      <alignment vertical="center"/>
    </xf>
    <xf numFmtId="3" fontId="12" fillId="0" borderId="9" xfId="0" applyNumberFormat="1" applyFont="1" applyBorder="1" applyAlignment="1">
      <alignment vertical="center"/>
    </xf>
    <xf numFmtId="3" fontId="12" fillId="0" borderId="0" xfId="0" applyNumberFormat="1" applyFont="1" applyAlignment="1">
      <alignment vertical="center"/>
    </xf>
    <xf numFmtId="0" fontId="13" fillId="0" borderId="0" xfId="0" applyFont="1" applyAlignment="1">
      <alignment vertical="center"/>
    </xf>
    <xf numFmtId="0" fontId="13" fillId="0" borderId="27" xfId="0" applyFont="1" applyBorder="1" applyAlignment="1">
      <alignment vertical="center"/>
    </xf>
    <xf numFmtId="0" fontId="25" fillId="0" borderId="27" xfId="0" applyFont="1" applyBorder="1" applyAlignment="1">
      <alignment vertical="center"/>
    </xf>
    <xf numFmtId="168" fontId="25" fillId="0" borderId="27" xfId="0" applyNumberFormat="1" applyFont="1" applyBorder="1" applyAlignment="1">
      <alignment vertical="center"/>
    </xf>
    <xf numFmtId="168" fontId="25" fillId="3" borderId="27" xfId="0" applyNumberFormat="1" applyFont="1" applyFill="1" applyBorder="1" applyAlignment="1">
      <alignment vertical="center"/>
    </xf>
    <xf numFmtId="0" fontId="12" fillId="0" borderId="0" xfId="0" applyFont="1" applyAlignment="1">
      <alignment horizontal="left" vertical="center"/>
    </xf>
    <xf numFmtId="0" fontId="13" fillId="0" borderId="27" xfId="0" applyFont="1" applyBorder="1" applyAlignment="1">
      <alignment horizontal="right" vertical="center"/>
    </xf>
    <xf numFmtId="164" fontId="31" fillId="0" borderId="27" xfId="0" applyNumberFormat="1" applyFont="1" applyBorder="1" applyAlignment="1">
      <alignment vertical="center"/>
    </xf>
    <xf numFmtId="0" fontId="38" fillId="0" borderId="27" xfId="0" applyFont="1" applyBorder="1" applyAlignment="1">
      <alignment horizontal="left" vertical="center" indent="2"/>
    </xf>
    <xf numFmtId="0" fontId="12" fillId="0" borderId="27" xfId="0" applyFont="1" applyBorder="1" applyAlignment="1">
      <alignment vertical="center"/>
    </xf>
    <xf numFmtId="0" fontId="12" fillId="0" borderId="0" xfId="0" applyFont="1" applyAlignment="1">
      <alignment horizontal="right" vertical="center"/>
    </xf>
    <xf numFmtId="9" fontId="21" fillId="7" borderId="0" xfId="0" applyNumberFormat="1" applyFont="1" applyFill="1" applyAlignment="1">
      <alignment vertical="center"/>
    </xf>
    <xf numFmtId="0" fontId="12" fillId="0" borderId="0" xfId="0" applyFont="1" applyAlignment="1">
      <alignment horizontal="left" vertical="center" indent="2"/>
    </xf>
    <xf numFmtId="167" fontId="31" fillId="0" borderId="27" xfId="1" applyNumberFormat="1" applyFont="1" applyFill="1" applyBorder="1" applyAlignment="1">
      <alignment vertical="center"/>
    </xf>
    <xf numFmtId="0" fontId="13" fillId="0" borderId="27" xfId="0" applyFont="1" applyBorder="1" applyAlignment="1">
      <alignment horizontal="right" vertical="center" wrapText="1"/>
    </xf>
    <xf numFmtId="166" fontId="31" fillId="3" borderId="27" xfId="0" applyNumberFormat="1" applyFont="1" applyFill="1" applyBorder="1" applyAlignment="1">
      <alignment vertical="center"/>
    </xf>
    <xf numFmtId="0" fontId="38" fillId="0" borderId="0" xfId="0" applyFont="1" applyAlignment="1">
      <alignment horizontal="left" vertical="center" indent="2"/>
    </xf>
    <xf numFmtId="164" fontId="5" fillId="5" borderId="9" xfId="2" applyNumberFormat="1" applyFont="1" applyFill="1" applyBorder="1" applyAlignment="1" applyProtection="1">
      <alignment horizontal="center" vertical="center" wrapText="1"/>
      <protection locked="0"/>
    </xf>
    <xf numFmtId="0" fontId="4" fillId="0" borderId="0" xfId="2" applyFont="1" applyAlignment="1" applyProtection="1">
      <alignment vertical="center"/>
      <protection locked="0"/>
    </xf>
    <xf numFmtId="0" fontId="42" fillId="5" borderId="33" xfId="2" applyFont="1" applyFill="1" applyBorder="1" applyAlignment="1">
      <alignment horizontal="center" vertical="center" wrapText="1"/>
    </xf>
    <xf numFmtId="0" fontId="0" fillId="0" borderId="33" xfId="0" applyBorder="1"/>
    <xf numFmtId="0" fontId="1" fillId="0" borderId="33" xfId="2" applyFont="1" applyBorder="1" applyAlignment="1">
      <alignment horizontal="center" vertical="center"/>
    </xf>
    <xf numFmtId="164" fontId="0" fillId="0" borderId="33" xfId="0" applyNumberFormat="1" applyBorder="1"/>
    <xf numFmtId="3" fontId="0" fillId="0" borderId="33" xfId="0" applyNumberFormat="1" applyBorder="1" applyAlignment="1">
      <alignment horizontal="right" vertical="center"/>
    </xf>
    <xf numFmtId="164" fontId="0" fillId="0" borderId="33" xfId="0" applyNumberFormat="1" applyBorder="1" applyAlignment="1">
      <alignment horizontal="right" vertical="center"/>
    </xf>
    <xf numFmtId="0" fontId="41" fillId="0" borderId="18" xfId="7" applyFont="1" applyBorder="1" applyAlignment="1">
      <alignment horizontal="center" vertical="center"/>
    </xf>
    <xf numFmtId="0" fontId="41" fillId="0" borderId="18" xfId="7" applyFont="1" applyBorder="1" applyAlignment="1">
      <alignment horizontal="center" vertical="center" wrapText="1"/>
    </xf>
    <xf numFmtId="0" fontId="45" fillId="0" borderId="48" xfId="7" applyFont="1" applyBorder="1" applyAlignment="1">
      <alignment horizontal="center" vertical="center"/>
    </xf>
    <xf numFmtId="0" fontId="45" fillId="0" borderId="48" xfId="7" applyFont="1" applyBorder="1" applyAlignment="1">
      <alignment horizontal="center" vertical="center" wrapText="1"/>
    </xf>
    <xf numFmtId="0" fontId="41" fillId="0" borderId="48" xfId="7" applyFont="1" applyBorder="1" applyAlignment="1">
      <alignment horizontal="center"/>
    </xf>
    <xf numFmtId="0" fontId="41" fillId="0" borderId="52" xfId="7" applyFont="1" applyBorder="1" applyAlignment="1">
      <alignment horizontal="center" vertical="center"/>
    </xf>
    <xf numFmtId="16" fontId="3" fillId="0" borderId="56" xfId="7" applyNumberFormat="1" applyFont="1" applyBorder="1" applyAlignment="1">
      <alignment horizontal="center" vertical="center"/>
    </xf>
    <xf numFmtId="0" fontId="3" fillId="0" borderId="32" xfId="7" applyFont="1" applyBorder="1" applyAlignment="1">
      <alignment vertical="center" wrapText="1"/>
    </xf>
    <xf numFmtId="0" fontId="3" fillId="0" borderId="56" xfId="7" applyFont="1" applyBorder="1" applyAlignment="1">
      <alignment horizontal="center" vertical="center"/>
    </xf>
    <xf numFmtId="0" fontId="41" fillId="0" borderId="56" xfId="7" applyFont="1" applyBorder="1" applyAlignment="1">
      <alignment horizontal="center" vertical="center"/>
    </xf>
    <xf numFmtId="0" fontId="46" fillId="0" borderId="32" xfId="7" applyFont="1" applyBorder="1" applyAlignment="1">
      <alignment vertical="center" wrapText="1"/>
    </xf>
    <xf numFmtId="0" fontId="41" fillId="0" borderId="32" xfId="7" applyFont="1" applyBorder="1" applyAlignment="1">
      <alignment vertical="center" wrapText="1"/>
    </xf>
    <xf numFmtId="0" fontId="41" fillId="0" borderId="32" xfId="7" applyFont="1" applyBorder="1" applyAlignment="1">
      <alignment vertical="center"/>
    </xf>
    <xf numFmtId="0" fontId="41" fillId="0" borderId="58" xfId="7" applyFont="1" applyBorder="1" applyAlignment="1">
      <alignment horizontal="center" vertical="center"/>
    </xf>
    <xf numFmtId="0" fontId="41" fillId="0" borderId="50" xfId="7" applyFont="1" applyBorder="1" applyAlignment="1">
      <alignment vertical="center"/>
    </xf>
    <xf numFmtId="0" fontId="52" fillId="0" borderId="0" xfId="0" applyFont="1" applyAlignment="1">
      <alignment horizontal="center" vertical="center"/>
    </xf>
    <xf numFmtId="0" fontId="52" fillId="0" borderId="0" xfId="7" applyFont="1" applyAlignment="1">
      <alignment vertical="center" wrapText="1"/>
    </xf>
    <xf numFmtId="0" fontId="6" fillId="0" borderId="0" xfId="7" applyFont="1" applyAlignment="1">
      <alignment vertical="center"/>
    </xf>
    <xf numFmtId="0" fontId="43" fillId="0" borderId="0" xfId="7"/>
    <xf numFmtId="0" fontId="53" fillId="0" borderId="0" xfId="0" applyFont="1" applyAlignment="1">
      <alignment horizontal="center" vertical="center"/>
    </xf>
    <xf numFmtId="0" fontId="52" fillId="0" borderId="0" xfId="7" applyFont="1" applyAlignment="1">
      <alignment vertical="center"/>
    </xf>
    <xf numFmtId="0" fontId="6" fillId="0" borderId="0" xfId="7" applyFont="1" applyAlignment="1">
      <alignment horizontal="center" vertical="center" wrapText="1"/>
    </xf>
    <xf numFmtId="0" fontId="6" fillId="0" borderId="0" xfId="7" applyFont="1" applyAlignment="1">
      <alignment vertical="center" wrapText="1"/>
    </xf>
    <xf numFmtId="0" fontId="6" fillId="0" borderId="0" xfId="7" applyFont="1" applyAlignment="1">
      <alignment horizontal="left" vertical="center" wrapText="1"/>
    </xf>
    <xf numFmtId="0" fontId="6" fillId="0" borderId="0" xfId="7" applyFont="1" applyAlignment="1">
      <alignment horizontal="justify" vertical="center" wrapText="1"/>
    </xf>
    <xf numFmtId="0" fontId="25" fillId="0" borderId="0" xfId="0" applyFont="1" applyAlignment="1">
      <alignment vertical="top" wrapText="1"/>
    </xf>
    <xf numFmtId="0" fontId="36" fillId="0" borderId="0" xfId="6"/>
    <xf numFmtId="0" fontId="54" fillId="0" borderId="0" xfId="6" applyFont="1" applyAlignment="1">
      <alignment vertical="center"/>
    </xf>
    <xf numFmtId="0" fontId="54" fillId="5" borderId="9" xfId="6" applyFont="1" applyFill="1" applyBorder="1" applyAlignment="1">
      <alignment horizontal="center" vertical="center" wrapText="1"/>
    </xf>
    <xf numFmtId="1" fontId="54" fillId="5" borderId="9" xfId="6" applyNumberFormat="1" applyFont="1" applyFill="1" applyBorder="1" applyAlignment="1">
      <alignment horizontal="center" vertical="center" wrapText="1"/>
    </xf>
    <xf numFmtId="14" fontId="54" fillId="5" borderId="9" xfId="6" applyNumberFormat="1" applyFont="1" applyFill="1" applyBorder="1" applyAlignment="1">
      <alignment horizontal="center" vertical="top" wrapText="1"/>
    </xf>
    <xf numFmtId="0" fontId="54" fillId="0" borderId="9" xfId="6" applyFont="1" applyBorder="1" applyAlignment="1">
      <alignment horizontal="center" vertical="center" wrapText="1"/>
    </xf>
    <xf numFmtId="1" fontId="54" fillId="0" borderId="9" xfId="6" applyNumberFormat="1" applyFont="1" applyBorder="1" applyAlignment="1">
      <alignment horizontal="center" vertical="center" wrapText="1"/>
    </xf>
    <xf numFmtId="14" fontId="54" fillId="0" borderId="9" xfId="6" applyNumberFormat="1" applyFont="1" applyBorder="1" applyAlignment="1">
      <alignment horizontal="center" vertical="top" wrapText="1"/>
    </xf>
    <xf numFmtId="0" fontId="54" fillId="5" borderId="9" xfId="6" applyFont="1" applyFill="1" applyBorder="1" applyAlignment="1">
      <alignment horizontal="left" vertical="center"/>
    </xf>
    <xf numFmtId="14" fontId="54" fillId="5" borderId="9" xfId="6" applyNumberFormat="1" applyFont="1" applyFill="1" applyBorder="1" applyAlignment="1">
      <alignment horizontal="center" vertical="center" wrapText="1"/>
    </xf>
    <xf numFmtId="0" fontId="36" fillId="0" borderId="9" xfId="6" applyBorder="1" applyAlignment="1">
      <alignment horizontal="center" vertical="top" wrapText="1"/>
    </xf>
    <xf numFmtId="0" fontId="36" fillId="0" borderId="9" xfId="6" applyBorder="1" applyAlignment="1">
      <alignment vertical="top" wrapText="1"/>
    </xf>
    <xf numFmtId="0" fontId="55" fillId="0" borderId="9" xfId="6" applyFont="1" applyBorder="1" applyAlignment="1">
      <alignment vertical="top" wrapText="1"/>
    </xf>
    <xf numFmtId="2" fontId="36" fillId="0" borderId="9" xfId="6" applyNumberFormat="1" applyBorder="1" applyAlignment="1">
      <alignment horizontal="right" vertical="top"/>
    </xf>
    <xf numFmtId="2" fontId="36" fillId="0" borderId="9" xfId="6" applyNumberFormat="1" applyBorder="1" applyAlignment="1">
      <alignment horizontal="center" vertical="top"/>
    </xf>
    <xf numFmtId="0" fontId="36" fillId="0" borderId="0" xfId="6" applyAlignment="1">
      <alignment vertical="top"/>
    </xf>
    <xf numFmtId="2" fontId="36" fillId="0" borderId="9" xfId="6" applyNumberFormat="1" applyBorder="1" applyAlignment="1">
      <alignment horizontal="right" vertical="top" wrapText="1"/>
    </xf>
    <xf numFmtId="2" fontId="36" fillId="0" borderId="9" xfId="6" applyNumberFormat="1" applyBorder="1" applyAlignment="1">
      <alignment horizontal="center" vertical="top" wrapText="1"/>
    </xf>
    <xf numFmtId="9" fontId="36" fillId="0" borderId="0" xfId="6" applyNumberFormat="1" applyAlignment="1">
      <alignment vertical="top"/>
    </xf>
    <xf numFmtId="2" fontId="54" fillId="5" borderId="9" xfId="6" applyNumberFormat="1" applyFont="1" applyFill="1" applyBorder="1" applyAlignment="1">
      <alignment horizontal="right" vertical="center" wrapText="1"/>
    </xf>
    <xf numFmtId="2" fontId="54" fillId="5" borderId="9" xfId="6" applyNumberFormat="1" applyFont="1" applyFill="1" applyBorder="1" applyAlignment="1">
      <alignment horizontal="center" vertical="center" wrapText="1"/>
    </xf>
    <xf numFmtId="2" fontId="36" fillId="0" borderId="9" xfId="6" applyNumberFormat="1" applyBorder="1" applyAlignment="1">
      <alignment horizontal="right"/>
    </xf>
    <xf numFmtId="2" fontId="36" fillId="0" borderId="9" xfId="6" applyNumberFormat="1" applyBorder="1" applyAlignment="1">
      <alignment horizontal="center"/>
    </xf>
    <xf numFmtId="0" fontId="36" fillId="0" borderId="9" xfId="6" applyBorder="1" applyAlignment="1">
      <alignment wrapText="1"/>
    </xf>
    <xf numFmtId="164" fontId="36" fillId="0" borderId="9" xfId="6" applyNumberFormat="1" applyBorder="1" applyAlignment="1">
      <alignment horizontal="right" vertical="top" wrapText="1"/>
    </xf>
    <xf numFmtId="164" fontId="36" fillId="0" borderId="9" xfId="6" applyNumberFormat="1" applyBorder="1" applyAlignment="1">
      <alignment horizontal="center" vertical="top" wrapText="1"/>
    </xf>
    <xf numFmtId="14" fontId="54" fillId="5" borderId="9" xfId="6" applyNumberFormat="1" applyFont="1" applyFill="1" applyBorder="1" applyAlignment="1">
      <alignment horizontal="right" vertical="center" wrapText="1"/>
    </xf>
    <xf numFmtId="168" fontId="36" fillId="0" borderId="9" xfId="6" applyNumberFormat="1" applyBorder="1" applyAlignment="1">
      <alignment horizontal="right" vertical="top" wrapText="1"/>
    </xf>
    <xf numFmtId="168" fontId="36" fillId="0" borderId="9" xfId="6" applyNumberFormat="1" applyBorder="1" applyAlignment="1">
      <alignment horizontal="center" vertical="top" wrapText="1"/>
    </xf>
    <xf numFmtId="0" fontId="36" fillId="0" borderId="9" xfId="6" applyBorder="1" applyAlignment="1">
      <alignment vertical="top"/>
    </xf>
    <xf numFmtId="168" fontId="36" fillId="0" borderId="9" xfId="6" applyNumberFormat="1" applyBorder="1" applyAlignment="1">
      <alignment horizontal="right" vertical="top"/>
    </xf>
    <xf numFmtId="168" fontId="36" fillId="0" borderId="9" xfId="6" applyNumberFormat="1" applyBorder="1" applyAlignment="1">
      <alignment horizontal="center" vertical="top"/>
    </xf>
    <xf numFmtId="3" fontId="36" fillId="0" borderId="9" xfId="6" applyNumberFormat="1" applyBorder="1" applyAlignment="1">
      <alignment horizontal="right" vertical="top" wrapText="1"/>
    </xf>
    <xf numFmtId="3" fontId="36" fillId="0" borderId="9" xfId="6" applyNumberFormat="1" applyBorder="1" applyAlignment="1">
      <alignment horizontal="center" vertical="top" wrapText="1"/>
    </xf>
    <xf numFmtId="4" fontId="34" fillId="0" borderId="9" xfId="1" applyNumberFormat="1" applyFont="1" applyBorder="1" applyAlignment="1">
      <alignment horizontal="right" vertical="top" wrapText="1"/>
    </xf>
    <xf numFmtId="9" fontId="34" fillId="0" borderId="9" xfId="1" applyFont="1" applyBorder="1" applyAlignment="1">
      <alignment horizontal="center" vertical="top" wrapText="1"/>
    </xf>
    <xf numFmtId="4" fontId="34" fillId="0" borderId="9" xfId="1" applyNumberFormat="1" applyFont="1" applyBorder="1" applyAlignment="1">
      <alignment horizontal="center" vertical="top" wrapText="1"/>
    </xf>
    <xf numFmtId="0" fontId="36" fillId="0" borderId="9" xfId="6" applyBorder="1"/>
    <xf numFmtId="164" fontId="36" fillId="0" borderId="9" xfId="6" applyNumberFormat="1" applyBorder="1" applyAlignment="1">
      <alignment horizontal="right"/>
    </xf>
    <xf numFmtId="164" fontId="36" fillId="0" borderId="9" xfId="6" applyNumberFormat="1" applyBorder="1" applyAlignment="1">
      <alignment horizontal="center"/>
    </xf>
    <xf numFmtId="0" fontId="36" fillId="0" borderId="9" xfId="6" applyBorder="1" applyAlignment="1">
      <alignment horizontal="left" vertical="top" wrapText="1" indent="2"/>
    </xf>
    <xf numFmtId="0" fontId="18" fillId="0" borderId="9" xfId="0" applyFont="1" applyBorder="1" applyAlignment="1">
      <alignment horizontal="center" vertical="top" wrapText="1"/>
    </xf>
    <xf numFmtId="0" fontId="18" fillId="0" borderId="9" xfId="0" applyFont="1" applyBorder="1" applyAlignment="1">
      <alignment vertical="top" wrapText="1"/>
    </xf>
    <xf numFmtId="0" fontId="56" fillId="0" borderId="9" xfId="0" applyFont="1" applyBorder="1" applyAlignment="1">
      <alignment vertical="top" wrapText="1"/>
    </xf>
    <xf numFmtId="164" fontId="57" fillId="0" borderId="9" xfId="0" applyNumberFormat="1" applyFont="1" applyBorder="1" applyAlignment="1">
      <alignment vertical="top"/>
    </xf>
    <xf numFmtId="0" fontId="58" fillId="5" borderId="9" xfId="0" applyFont="1" applyFill="1" applyBorder="1" applyAlignment="1">
      <alignment horizontal="left" vertical="center"/>
    </xf>
    <xf numFmtId="0" fontId="58" fillId="5" borderId="9" xfId="0" applyFont="1" applyFill="1" applyBorder="1" applyAlignment="1">
      <alignment horizontal="center" vertical="center" wrapText="1"/>
    </xf>
    <xf numFmtId="14" fontId="54" fillId="5" borderId="9" xfId="0" applyNumberFormat="1" applyFont="1" applyFill="1" applyBorder="1" applyAlignment="1">
      <alignment horizontal="center" vertical="center" wrapText="1"/>
    </xf>
    <xf numFmtId="14" fontId="59" fillId="5" borderId="9" xfId="0" applyNumberFormat="1" applyFont="1" applyFill="1" applyBorder="1" applyAlignment="1">
      <alignment vertical="top" wrapText="1"/>
    </xf>
    <xf numFmtId="14" fontId="58" fillId="5" borderId="9" xfId="0" applyNumberFormat="1" applyFont="1" applyFill="1" applyBorder="1" applyAlignment="1">
      <alignment horizontal="center" vertical="top" wrapText="1"/>
    </xf>
    <xf numFmtId="164" fontId="34" fillId="0" borderId="9" xfId="0" applyNumberFormat="1" applyFont="1" applyBorder="1"/>
    <xf numFmtId="0" fontId="18" fillId="0" borderId="9" xfId="0" applyFont="1" applyBorder="1"/>
    <xf numFmtId="9" fontId="34" fillId="0" borderId="9" xfId="1" applyFont="1" applyBorder="1" applyAlignment="1">
      <alignment horizontal="right" vertical="center"/>
    </xf>
    <xf numFmtId="9" fontId="57" fillId="0" borderId="9" xfId="1" applyFont="1" applyBorder="1" applyAlignment="1">
      <alignment vertical="top"/>
    </xf>
    <xf numFmtId="0" fontId="12" fillId="0" borderId="9" xfId="0" applyFont="1" applyBorder="1"/>
    <xf numFmtId="0" fontId="61" fillId="0" borderId="0" xfId="3" applyFont="1"/>
    <xf numFmtId="0" fontId="62" fillId="0" borderId="0" xfId="3" applyFont="1"/>
    <xf numFmtId="0" fontId="63" fillId="0" borderId="0" xfId="3" applyFont="1"/>
    <xf numFmtId="0" fontId="64" fillId="0" borderId="0" xfId="3" applyFont="1" applyAlignment="1">
      <alignment vertical="center"/>
    </xf>
    <xf numFmtId="0" fontId="65" fillId="0" borderId="0" xfId="3" applyFont="1" applyAlignment="1">
      <alignment horizontal="center"/>
    </xf>
    <xf numFmtId="0" fontId="66" fillId="5" borderId="18" xfId="3" applyFont="1" applyFill="1" applyBorder="1" applyAlignment="1">
      <alignment horizontal="center" vertical="center" wrapText="1"/>
    </xf>
    <xf numFmtId="1" fontId="66" fillId="5" borderId="18" xfId="3" applyNumberFormat="1" applyFont="1" applyFill="1" applyBorder="1" applyAlignment="1">
      <alignment horizontal="center" vertical="center" wrapText="1"/>
    </xf>
    <xf numFmtId="1" fontId="67" fillId="5" borderId="18" xfId="3" applyNumberFormat="1" applyFont="1" applyFill="1" applyBorder="1" applyAlignment="1">
      <alignment horizontal="center" vertical="center" wrapText="1"/>
    </xf>
    <xf numFmtId="14" fontId="66" fillId="5" borderId="18" xfId="3" applyNumberFormat="1" applyFont="1" applyFill="1" applyBorder="1" applyAlignment="1">
      <alignment horizontal="center" vertical="top" wrapText="1"/>
    </xf>
    <xf numFmtId="0" fontId="66" fillId="0" borderId="18" xfId="3" applyFont="1" applyBorder="1" applyAlignment="1">
      <alignment horizontal="center" vertical="center" wrapText="1"/>
    </xf>
    <xf numFmtId="1" fontId="66" fillId="0" borderId="18" xfId="3" applyNumberFormat="1" applyFont="1" applyBorder="1" applyAlignment="1">
      <alignment horizontal="center" vertical="center" wrapText="1"/>
    </xf>
    <xf numFmtId="1" fontId="67" fillId="0" borderId="18" xfId="3" applyNumberFormat="1" applyFont="1" applyBorder="1" applyAlignment="1">
      <alignment horizontal="center" vertical="center" wrapText="1"/>
    </xf>
    <xf numFmtId="14" fontId="66" fillId="0" borderId="18" xfId="3" applyNumberFormat="1" applyFont="1" applyBorder="1" applyAlignment="1">
      <alignment horizontal="center" vertical="top" wrapText="1"/>
    </xf>
    <xf numFmtId="0" fontId="66" fillId="5" borderId="18" xfId="3" applyFont="1" applyFill="1" applyBorder="1" applyAlignment="1">
      <alignment horizontal="left" vertical="center"/>
    </xf>
    <xf numFmtId="14" fontId="66" fillId="5" borderId="18" xfId="3" applyNumberFormat="1" applyFont="1" applyFill="1" applyBorder="1" applyAlignment="1">
      <alignment horizontal="center" vertical="center" wrapText="1"/>
    </xf>
    <xf numFmtId="14" fontId="67" fillId="5" borderId="18" xfId="3" applyNumberFormat="1" applyFont="1" applyFill="1" applyBorder="1" applyAlignment="1">
      <alignment vertical="center" wrapText="1"/>
    </xf>
    <xf numFmtId="0" fontId="63" fillId="0" borderId="18" xfId="3" applyFont="1" applyBorder="1" applyAlignment="1">
      <alignment horizontal="center" vertical="top" wrapText="1"/>
    </xf>
    <xf numFmtId="0" fontId="63" fillId="0" borderId="18" xfId="3" applyFont="1" applyBorder="1" applyAlignment="1">
      <alignment vertical="top" wrapText="1"/>
    </xf>
    <xf numFmtId="0" fontId="68" fillId="0" borderId="18" xfId="3" applyFont="1" applyBorder="1" applyAlignment="1">
      <alignment vertical="top" wrapText="1"/>
    </xf>
    <xf numFmtId="2" fontId="63" fillId="0" borderId="18" xfId="3" applyNumberFormat="1" applyFont="1" applyBorder="1" applyAlignment="1">
      <alignment horizontal="left" vertical="top" indent="2"/>
    </xf>
    <xf numFmtId="2" fontId="62" fillId="0" borderId="18" xfId="3" applyNumberFormat="1" applyFont="1" applyBorder="1" applyAlignment="1">
      <alignment vertical="top"/>
    </xf>
    <xf numFmtId="0" fontId="61" fillId="0" borderId="0" xfId="3" applyFont="1" applyAlignment="1">
      <alignment vertical="top"/>
    </xf>
    <xf numFmtId="0" fontId="68" fillId="0" borderId="69" xfId="3" applyFont="1" applyBorder="1" applyAlignment="1">
      <alignment vertical="top" wrapText="1"/>
    </xf>
    <xf numFmtId="2" fontId="63" fillId="0" borderId="18" xfId="3" applyNumberFormat="1" applyFont="1" applyBorder="1" applyAlignment="1">
      <alignment horizontal="left" vertical="top" wrapText="1" indent="2"/>
    </xf>
    <xf numFmtId="2" fontId="62" fillId="0" borderId="18" xfId="3" applyNumberFormat="1" applyFont="1" applyBorder="1" applyAlignment="1">
      <alignment vertical="top" wrapText="1"/>
    </xf>
    <xf numFmtId="9" fontId="69" fillId="7" borderId="0" xfId="3" applyNumberFormat="1" applyFont="1" applyFill="1" applyAlignment="1">
      <alignment vertical="top"/>
    </xf>
    <xf numFmtId="2" fontId="66" fillId="5" borderId="18" xfId="3" applyNumberFormat="1" applyFont="1" applyFill="1" applyBorder="1" applyAlignment="1">
      <alignment horizontal="left" vertical="center" wrapText="1" indent="2"/>
    </xf>
    <xf numFmtId="2" fontId="67" fillId="5" borderId="18" xfId="3" applyNumberFormat="1" applyFont="1" applyFill="1" applyBorder="1" applyAlignment="1">
      <alignment vertical="top" wrapText="1"/>
    </xf>
    <xf numFmtId="2" fontId="61" fillId="0" borderId="18" xfId="3" applyNumberFormat="1" applyFont="1" applyBorder="1" applyAlignment="1">
      <alignment horizontal="left" indent="2"/>
    </xf>
    <xf numFmtId="0" fontId="63" fillId="0" borderId="18" xfId="3" applyFont="1" applyBorder="1" applyAlignment="1">
      <alignment wrapText="1"/>
    </xf>
    <xf numFmtId="164" fontId="63" fillId="0" borderId="18" xfId="3" applyNumberFormat="1" applyFont="1" applyBorder="1" applyAlignment="1">
      <alignment horizontal="left" vertical="top" wrapText="1" indent="2"/>
    </xf>
    <xf numFmtId="164" fontId="62" fillId="0" borderId="18" xfId="3" applyNumberFormat="1" applyFont="1" applyBorder="1" applyAlignment="1">
      <alignment vertical="top" wrapText="1"/>
    </xf>
    <xf numFmtId="14" fontId="66" fillId="5" borderId="18" xfId="3" applyNumberFormat="1" applyFont="1" applyFill="1" applyBorder="1" applyAlignment="1">
      <alignment horizontal="left" vertical="center" wrapText="1" indent="2"/>
    </xf>
    <xf numFmtId="14" fontId="67" fillId="5" borderId="18" xfId="3" applyNumberFormat="1" applyFont="1" applyFill="1" applyBorder="1" applyAlignment="1">
      <alignment vertical="top" wrapText="1"/>
    </xf>
    <xf numFmtId="168" fontId="63" fillId="0" borderId="18" xfId="3" applyNumberFormat="1" applyFont="1" applyBorder="1" applyAlignment="1">
      <alignment horizontal="left" vertical="top" wrapText="1" indent="2"/>
    </xf>
    <xf numFmtId="168" fontId="62" fillId="0" borderId="18" xfId="3" applyNumberFormat="1" applyFont="1" applyBorder="1" applyAlignment="1">
      <alignment vertical="top" wrapText="1"/>
    </xf>
    <xf numFmtId="0" fontId="63" fillId="0" borderId="18" xfId="3" applyFont="1" applyBorder="1" applyAlignment="1">
      <alignment vertical="top"/>
    </xf>
    <xf numFmtId="168" fontId="63" fillId="0" borderId="18" xfId="3" applyNumberFormat="1" applyFont="1" applyBorder="1" applyAlignment="1">
      <alignment horizontal="left" vertical="top" indent="2"/>
    </xf>
    <xf numFmtId="168" fontId="62" fillId="0" borderId="18" xfId="3" applyNumberFormat="1" applyFont="1" applyBorder="1" applyAlignment="1">
      <alignment vertical="top"/>
    </xf>
    <xf numFmtId="3" fontId="61" fillId="0" borderId="18" xfId="3" applyNumberFormat="1" applyFont="1" applyBorder="1" applyAlignment="1">
      <alignment horizontal="left" vertical="top" wrapText="1"/>
    </xf>
    <xf numFmtId="3" fontId="62" fillId="0" borderId="18" xfId="3" applyNumberFormat="1" applyFont="1" applyBorder="1" applyAlignment="1">
      <alignment vertical="top" wrapText="1"/>
    </xf>
    <xf numFmtId="167" fontId="61" fillId="0" borderId="18" xfId="3" applyNumberFormat="1" applyFont="1" applyBorder="1" applyAlignment="1">
      <alignment horizontal="left" vertical="top" wrapText="1" indent="2"/>
    </xf>
    <xf numFmtId="167" fontId="62" fillId="0" borderId="18" xfId="3" applyNumberFormat="1" applyFont="1" applyBorder="1" applyAlignment="1">
      <alignment vertical="top" wrapText="1"/>
    </xf>
    <xf numFmtId="14" fontId="70" fillId="5" borderId="18" xfId="3" applyNumberFormat="1" applyFont="1" applyFill="1" applyBorder="1" applyAlignment="1">
      <alignment horizontal="center" vertical="center" wrapText="1"/>
    </xf>
    <xf numFmtId="0" fontId="63" fillId="0" borderId="18" xfId="3" applyFont="1" applyBorder="1"/>
    <xf numFmtId="164" fontId="61" fillId="0" borderId="18" xfId="3" applyNumberFormat="1" applyFont="1" applyBorder="1"/>
    <xf numFmtId="164" fontId="62" fillId="0" borderId="18" xfId="3" applyNumberFormat="1" applyFont="1" applyBorder="1" applyAlignment="1">
      <alignment vertical="top"/>
    </xf>
    <xf numFmtId="0" fontId="63" fillId="0" borderId="18" xfId="3" applyFont="1" applyBorder="1" applyAlignment="1">
      <alignment horizontal="left" vertical="top" wrapText="1" indent="2"/>
    </xf>
    <xf numFmtId="9" fontId="61" fillId="0" borderId="18" xfId="5" applyFont="1" applyBorder="1" applyAlignment="1">
      <alignment horizontal="right" vertical="center"/>
    </xf>
    <xf numFmtId="9" fontId="62" fillId="0" borderId="18" xfId="5" applyFont="1" applyBorder="1" applyAlignment="1">
      <alignment vertical="top"/>
    </xf>
    <xf numFmtId="0" fontId="34" fillId="0" borderId="9" xfId="3" applyBorder="1"/>
    <xf numFmtId="0" fontId="5" fillId="4" borderId="9" xfId="2" applyFont="1" applyFill="1" applyBorder="1" applyProtection="1">
      <protection locked="0"/>
    </xf>
    <xf numFmtId="0" fontId="13" fillId="6" borderId="9" xfId="0" applyFont="1" applyFill="1" applyBorder="1" applyAlignment="1">
      <alignment horizontal="center" vertical="center"/>
    </xf>
    <xf numFmtId="2" fontId="71" fillId="7" borderId="9" xfId="6" applyNumberFormat="1" applyFont="1" applyFill="1" applyBorder="1" applyAlignment="1">
      <alignment horizontal="right" vertical="top" wrapText="1"/>
    </xf>
    <xf numFmtId="168" fontId="71" fillId="7" borderId="9" xfId="6" applyNumberFormat="1" applyFont="1" applyFill="1" applyBorder="1" applyAlignment="1">
      <alignment horizontal="right" vertical="top"/>
    </xf>
    <xf numFmtId="2" fontId="65" fillId="7" borderId="18" xfId="3" applyNumberFormat="1" applyFont="1" applyFill="1" applyBorder="1" applyAlignment="1">
      <alignment horizontal="left" vertical="top" wrapText="1" indent="2"/>
    </xf>
    <xf numFmtId="168" fontId="65" fillId="7" borderId="18" xfId="3" applyNumberFormat="1" applyFont="1" applyFill="1" applyBorder="1" applyAlignment="1">
      <alignment horizontal="left" vertical="top" indent="2"/>
    </xf>
    <xf numFmtId="0" fontId="40" fillId="0" borderId="9" xfId="2" applyFont="1" applyBorder="1" applyAlignment="1" applyProtection="1">
      <alignment horizontal="left" vertical="center" wrapText="1"/>
      <protection locked="0"/>
    </xf>
    <xf numFmtId="164" fontId="40" fillId="0" borderId="9" xfId="2" applyNumberFormat="1" applyFont="1" applyBorder="1" applyAlignment="1" applyProtection="1">
      <alignment horizontal="center" vertical="center" wrapText="1"/>
      <protection locked="0"/>
    </xf>
    <xf numFmtId="165" fontId="40" fillId="0" borderId="9" xfId="2" applyNumberFormat="1" applyFont="1" applyBorder="1" applyAlignment="1" applyProtection="1">
      <alignment horizontal="center" vertical="center" wrapText="1"/>
      <protection locked="0"/>
    </xf>
    <xf numFmtId="0" fontId="9" fillId="0" borderId="9" xfId="2" applyFont="1" applyBorder="1" applyAlignment="1" applyProtection="1">
      <alignment horizontal="center" vertical="center" wrapText="1"/>
      <protection locked="0"/>
    </xf>
    <xf numFmtId="0" fontId="15" fillId="0" borderId="11" xfId="0" applyFont="1" applyBorder="1" applyAlignment="1">
      <alignment vertical="center" wrapText="1"/>
    </xf>
    <xf numFmtId="3" fontId="15" fillId="0" borderId="11" xfId="0" applyNumberFormat="1" applyFont="1" applyBorder="1" applyAlignment="1">
      <alignment horizontal="right" vertical="center" wrapText="1"/>
    </xf>
    <xf numFmtId="9" fontId="12" fillId="0" borderId="11" xfId="1" applyFont="1" applyFill="1" applyBorder="1" applyAlignment="1">
      <alignment vertical="center"/>
    </xf>
    <xf numFmtId="0" fontId="13" fillId="6" borderId="33" xfId="0" applyFont="1" applyFill="1" applyBorder="1" applyAlignment="1">
      <alignment horizontal="center" vertical="center"/>
    </xf>
    <xf numFmtId="0" fontId="13" fillId="5" borderId="33" xfId="0" applyFont="1" applyFill="1" applyBorder="1" applyAlignment="1">
      <alignment horizontal="center" vertical="top" wrapText="1"/>
    </xf>
    <xf numFmtId="0" fontId="14" fillId="2" borderId="33" xfId="0" applyFont="1" applyFill="1" applyBorder="1" applyAlignment="1">
      <alignment vertical="center" wrapText="1"/>
    </xf>
    <xf numFmtId="164" fontId="14" fillId="2" borderId="33" xfId="0" applyNumberFormat="1" applyFont="1" applyFill="1" applyBorder="1" applyAlignment="1" applyProtection="1">
      <alignment horizontal="right" vertical="center" wrapText="1"/>
      <protection locked="0"/>
    </xf>
    <xf numFmtId="9" fontId="12" fillId="0" borderId="33" xfId="1" applyFont="1" applyBorder="1" applyAlignment="1">
      <alignment vertical="center"/>
    </xf>
    <xf numFmtId="0" fontId="15" fillId="5" borderId="33" xfId="0" applyFont="1" applyFill="1" applyBorder="1" applyAlignment="1">
      <alignment vertical="center" wrapText="1"/>
    </xf>
    <xf numFmtId="3" fontId="15" fillId="5" borderId="33" xfId="0" applyNumberFormat="1" applyFont="1" applyFill="1" applyBorder="1" applyAlignment="1">
      <alignment horizontal="right" vertical="center" wrapText="1"/>
    </xf>
    <xf numFmtId="9" fontId="13" fillId="5" borderId="33" xfId="1" applyFont="1" applyFill="1" applyBorder="1" applyAlignment="1">
      <alignment vertical="center"/>
    </xf>
    <xf numFmtId="9" fontId="12" fillId="0" borderId="33" xfId="0" applyNumberFormat="1" applyFont="1" applyBorder="1" applyAlignment="1">
      <alignment horizontal="right" vertical="center" wrapText="1"/>
    </xf>
    <xf numFmtId="9" fontId="12" fillId="0" borderId="33" xfId="1" applyFont="1" applyFill="1" applyBorder="1" applyAlignment="1">
      <alignment vertical="center"/>
    </xf>
    <xf numFmtId="164" fontId="16" fillId="0" borderId="33" xfId="0" applyNumberFormat="1" applyFont="1" applyBorder="1" applyAlignment="1" applyProtection="1">
      <alignment vertical="center"/>
      <protection locked="0"/>
    </xf>
    <xf numFmtId="9" fontId="12" fillId="5" borderId="33" xfId="1" applyFont="1" applyFill="1" applyBorder="1" applyAlignment="1">
      <alignment vertical="center"/>
    </xf>
    <xf numFmtId="164" fontId="14" fillId="8" borderId="33" xfId="0" applyNumberFormat="1" applyFont="1" applyFill="1" applyBorder="1" applyAlignment="1" applyProtection="1">
      <alignment horizontal="right" vertical="center" wrapText="1"/>
      <protection locked="0"/>
    </xf>
    <xf numFmtId="9" fontId="12" fillId="8" borderId="33" xfId="1" applyFont="1" applyFill="1" applyBorder="1" applyAlignment="1">
      <alignment vertical="center"/>
    </xf>
    <xf numFmtId="0" fontId="18" fillId="0" borderId="0" xfId="0" applyFont="1" applyAlignment="1">
      <alignment vertical="top" wrapText="1"/>
    </xf>
    <xf numFmtId="0" fontId="18" fillId="0" borderId="10" xfId="0" applyFont="1" applyBorder="1" applyAlignment="1">
      <alignment horizontal="center" vertical="top" wrapText="1"/>
    </xf>
    <xf numFmtId="0" fontId="18" fillId="0" borderId="10" xfId="0" applyFont="1" applyBorder="1" applyAlignment="1">
      <alignment vertical="top" wrapText="1"/>
    </xf>
    <xf numFmtId="0" fontId="18" fillId="0" borderId="10" xfId="0" applyFont="1" applyBorder="1"/>
    <xf numFmtId="164" fontId="57" fillId="0" borderId="10" xfId="0" applyNumberFormat="1" applyFont="1" applyBorder="1" applyAlignment="1">
      <alignment vertical="top"/>
    </xf>
    <xf numFmtId="0" fontId="34" fillId="0" borderId="9" xfId="6" applyFont="1" applyBorder="1" applyAlignment="1">
      <alignment vertical="top" wrapText="1"/>
    </xf>
    <xf numFmtId="0" fontId="34" fillId="0" borderId="9" xfId="6" applyFont="1" applyBorder="1" applyAlignment="1">
      <alignment vertical="top"/>
    </xf>
    <xf numFmtId="2" fontId="36" fillId="9" borderId="9" xfId="6" applyNumberFormat="1" applyFill="1" applyBorder="1" applyAlignment="1">
      <alignment horizontal="right" vertical="top" wrapText="1"/>
    </xf>
    <xf numFmtId="0" fontId="12" fillId="0" borderId="9" xfId="0" applyFont="1" applyBorder="1" applyAlignment="1">
      <alignment vertical="top" wrapText="1"/>
    </xf>
    <xf numFmtId="3" fontId="12" fillId="0" borderId="9" xfId="0" applyNumberFormat="1" applyFont="1" applyBorder="1" applyAlignment="1">
      <alignment horizontal="right" vertical="top"/>
    </xf>
    <xf numFmtId="164" fontId="12" fillId="0" borderId="9" xfId="0" applyNumberFormat="1" applyFont="1" applyBorder="1" applyAlignment="1">
      <alignment horizontal="right" vertical="top"/>
    </xf>
    <xf numFmtId="0" fontId="12" fillId="0" borderId="9" xfId="0" applyFont="1" applyBorder="1" applyAlignment="1">
      <alignment horizontal="right" vertical="top"/>
    </xf>
    <xf numFmtId="2" fontId="12" fillId="0" borderId="9" xfId="0" applyNumberFormat="1" applyFont="1" applyBorder="1" applyAlignment="1">
      <alignment horizontal="right" vertical="top"/>
    </xf>
    <xf numFmtId="168" fontId="12" fillId="0" borderId="9" xfId="0" applyNumberFormat="1" applyFont="1" applyBorder="1" applyAlignment="1">
      <alignment horizontal="right" vertical="top"/>
    </xf>
    <xf numFmtId="0" fontId="34" fillId="0" borderId="9" xfId="6" applyFont="1" applyBorder="1" applyAlignment="1">
      <alignment horizontal="left" vertical="top" wrapText="1"/>
    </xf>
    <xf numFmtId="0" fontId="18" fillId="0" borderId="9" xfId="0" applyFont="1" applyBorder="1" applyAlignment="1">
      <alignment vertical="top"/>
    </xf>
    <xf numFmtId="0" fontId="74" fillId="0" borderId="75" xfId="0" applyFont="1" applyBorder="1"/>
    <xf numFmtId="0" fontId="74" fillId="0" borderId="0" xfId="0" applyFont="1"/>
    <xf numFmtId="0" fontId="75" fillId="0" borderId="0" xfId="0" applyFont="1"/>
    <xf numFmtId="0" fontId="76" fillId="0" borderId="0" xfId="0" applyFont="1"/>
    <xf numFmtId="168" fontId="0" fillId="0" borderId="0" xfId="0" applyNumberFormat="1"/>
    <xf numFmtId="0" fontId="0" fillId="0" borderId="0" xfId="0" applyAlignment="1">
      <alignment horizontal="right"/>
    </xf>
    <xf numFmtId="0" fontId="74" fillId="5" borderId="10" xfId="0" applyFont="1" applyFill="1" applyBorder="1"/>
    <xf numFmtId="0" fontId="74" fillId="0" borderId="76" xfId="0" applyFont="1" applyBorder="1"/>
    <xf numFmtId="164" fontId="34" fillId="0" borderId="10" xfId="0" applyNumberFormat="1" applyFont="1" applyBorder="1" applyAlignment="1">
      <alignment horizontal="right"/>
    </xf>
    <xf numFmtId="0" fontId="7" fillId="4" borderId="0" xfId="2" applyFont="1" applyFill="1" applyAlignment="1" applyProtection="1">
      <alignment vertical="top"/>
      <protection locked="0"/>
    </xf>
    <xf numFmtId="3" fontId="77" fillId="8" borderId="9" xfId="1" applyNumberFormat="1" applyFont="1" applyFill="1" applyBorder="1" applyAlignment="1">
      <alignment horizontal="center" vertical="top"/>
    </xf>
    <xf numFmtId="3" fontId="77" fillId="0" borderId="9" xfId="0" applyNumberFormat="1" applyFont="1" applyBorder="1" applyAlignment="1">
      <alignment horizontal="center" vertical="top"/>
    </xf>
    <xf numFmtId="49" fontId="54" fillId="5" borderId="9" xfId="6" applyNumberFormat="1" applyFont="1" applyFill="1" applyBorder="1" applyAlignment="1">
      <alignment horizontal="center" vertical="top" wrapText="1"/>
    </xf>
    <xf numFmtId="0" fontId="34" fillId="0" borderId="0" xfId="6" applyFont="1"/>
    <xf numFmtId="0" fontId="50" fillId="0" borderId="0" xfId="6" applyFont="1"/>
    <xf numFmtId="3" fontId="73" fillId="0" borderId="0" xfId="6" applyNumberFormat="1" applyFont="1" applyAlignment="1">
      <alignment horizontal="center" vertical="top"/>
    </xf>
    <xf numFmtId="0" fontId="34" fillId="0" borderId="9" xfId="6" applyFont="1" applyBorder="1" applyAlignment="1">
      <alignment horizontal="left" vertical="top"/>
    </xf>
    <xf numFmtId="166" fontId="40" fillId="0" borderId="9" xfId="2" applyNumberFormat="1" applyFont="1" applyBorder="1" applyAlignment="1">
      <alignment horizontal="center" vertical="center" wrapText="1"/>
    </xf>
    <xf numFmtId="9" fontId="40" fillId="0" borderId="9" xfId="1" applyFont="1" applyFill="1" applyBorder="1" applyAlignment="1" applyProtection="1">
      <alignment horizontal="center" vertical="center" wrapText="1"/>
    </xf>
    <xf numFmtId="165" fontId="40" fillId="0" borderId="9" xfId="2" applyNumberFormat="1" applyFont="1" applyBorder="1" applyAlignment="1">
      <alignment horizontal="center" vertical="center" wrapText="1"/>
    </xf>
    <xf numFmtId="164" fontId="5" fillId="5" borderId="9" xfId="2" applyNumberFormat="1" applyFont="1" applyFill="1" applyBorder="1" applyAlignment="1">
      <alignment horizontal="center" vertical="center" wrapText="1"/>
    </xf>
    <xf numFmtId="0" fontId="4" fillId="0" borderId="0" xfId="2" applyFont="1"/>
    <xf numFmtId="0" fontId="4" fillId="4" borderId="0" xfId="2" applyFont="1" applyFill="1" applyAlignment="1">
      <alignment vertical="top" wrapText="1"/>
    </xf>
    <xf numFmtId="0" fontId="4" fillId="4" borderId="0" xfId="2" applyFont="1" applyFill="1" applyAlignment="1">
      <alignment horizontal="right" vertical="top"/>
    </xf>
    <xf numFmtId="3" fontId="72" fillId="4" borderId="0" xfId="2" applyNumberFormat="1" applyFont="1" applyFill="1" applyAlignment="1">
      <alignment horizontal="left" vertical="top"/>
    </xf>
    <xf numFmtId="0" fontId="5" fillId="4" borderId="0" xfId="2" applyFont="1" applyFill="1" applyAlignment="1">
      <alignment vertical="top"/>
    </xf>
    <xf numFmtId="0" fontId="10" fillId="0" borderId="0" xfId="2" applyFont="1" applyProtection="1">
      <protection locked="0"/>
    </xf>
    <xf numFmtId="164" fontId="78" fillId="5" borderId="9" xfId="2" applyNumberFormat="1" applyFont="1" applyFill="1" applyBorder="1" applyAlignment="1" applyProtection="1">
      <alignment horizontal="center" vertical="center" wrapText="1"/>
      <protection locked="0"/>
    </xf>
    <xf numFmtId="164" fontId="73" fillId="5" borderId="9" xfId="2" applyNumberFormat="1" applyFont="1" applyFill="1" applyBorder="1" applyAlignment="1" applyProtection="1">
      <alignment horizontal="center" vertical="center" wrapText="1"/>
      <protection locked="0"/>
    </xf>
    <xf numFmtId="0" fontId="4" fillId="0" borderId="0" xfId="2" applyFont="1" applyProtection="1">
      <protection hidden="1"/>
    </xf>
    <xf numFmtId="0" fontId="0" fillId="0" borderId="0" xfId="0" applyProtection="1">
      <protection hidden="1"/>
    </xf>
    <xf numFmtId="4" fontId="10" fillId="0" borderId="0" xfId="2" applyNumberFormat="1" applyFont="1" applyProtection="1">
      <protection hidden="1"/>
    </xf>
    <xf numFmtId="164" fontId="34" fillId="0" borderId="70" xfId="0" applyNumberFormat="1" applyFont="1" applyBorder="1" applyAlignment="1" applyProtection="1">
      <alignment horizontal="left" vertical="center"/>
      <protection hidden="1"/>
    </xf>
    <xf numFmtId="164" fontId="34" fillId="0" borderId="71" xfId="0" applyNumberFormat="1" applyFont="1" applyBorder="1" applyAlignment="1" applyProtection="1">
      <alignment horizontal="left" vertical="center"/>
      <protection hidden="1"/>
    </xf>
    <xf numFmtId="0" fontId="24" fillId="0" borderId="0" xfId="0" applyFont="1"/>
    <xf numFmtId="0" fontId="13" fillId="0" borderId="0" xfId="0" applyFont="1" applyAlignment="1">
      <alignment horizontal="center"/>
    </xf>
    <xf numFmtId="0" fontId="13" fillId="10" borderId="0" xfId="2" applyFont="1" applyFill="1" applyAlignment="1">
      <alignment vertical="center"/>
    </xf>
    <xf numFmtId="0" fontId="12" fillId="0" borderId="80" xfId="2" applyFont="1" applyBorder="1"/>
    <xf numFmtId="0" fontId="13" fillId="0" borderId="0" xfId="2" applyFont="1" applyAlignment="1">
      <alignment horizontal="center" vertical="center" wrapText="1"/>
    </xf>
    <xf numFmtId="0" fontId="3" fillId="8" borderId="0" xfId="2" applyFont="1" applyFill="1" applyAlignment="1">
      <alignment horizontal="left" vertical="center"/>
    </xf>
    <xf numFmtId="0" fontId="79" fillId="0" borderId="80" xfId="2" applyFont="1" applyBorder="1" applyAlignment="1">
      <alignment vertical="center"/>
    </xf>
    <xf numFmtId="0" fontId="79" fillId="0" borderId="0" xfId="2" applyFont="1" applyAlignment="1">
      <alignment vertical="center"/>
    </xf>
    <xf numFmtId="0" fontId="12" fillId="0" borderId="0" xfId="2" applyFont="1" applyAlignment="1">
      <alignment vertical="center"/>
    </xf>
    <xf numFmtId="0" fontId="12" fillId="0" borderId="80" xfId="2" applyFont="1" applyBorder="1" applyAlignment="1">
      <alignment vertical="center"/>
    </xf>
    <xf numFmtId="0" fontId="13" fillId="0" borderId="80" xfId="2" applyFont="1" applyBorder="1" applyAlignment="1">
      <alignment vertical="center"/>
    </xf>
    <xf numFmtId="0" fontId="13" fillId="0" borderId="0" xfId="2" applyFont="1" applyAlignment="1">
      <alignment vertical="top"/>
    </xf>
    <xf numFmtId="0" fontId="79" fillId="0" borderId="0" xfId="2" applyFont="1"/>
    <xf numFmtId="0" fontId="12" fillId="0" borderId="7" xfId="2" applyFont="1" applyBorder="1"/>
    <xf numFmtId="0" fontId="15" fillId="10" borderId="83" xfId="2" applyFont="1" applyFill="1" applyBorder="1" applyAlignment="1">
      <alignment horizontal="center" vertical="center" wrapText="1"/>
    </xf>
    <xf numFmtId="0" fontId="12" fillId="0" borderId="7" xfId="2" applyFont="1" applyBorder="1" applyAlignment="1">
      <alignment vertical="top"/>
    </xf>
    <xf numFmtId="0" fontId="14" fillId="10" borderId="86" xfId="2" applyFont="1" applyFill="1" applyBorder="1" applyAlignment="1">
      <alignment horizontal="center" vertical="top" wrapText="1"/>
    </xf>
    <xf numFmtId="0" fontId="12" fillId="0" borderId="0" xfId="2" applyFont="1" applyAlignment="1">
      <alignment vertical="top"/>
    </xf>
    <xf numFmtId="0" fontId="12" fillId="0" borderId="85" xfId="2" applyFont="1" applyBorder="1" applyAlignment="1">
      <alignment horizontal="left" vertical="center" wrapText="1"/>
    </xf>
    <xf numFmtId="0" fontId="12" fillId="0" borderId="75" xfId="2" applyFont="1" applyBorder="1" applyAlignment="1">
      <alignment horizontal="left" vertical="center" wrapText="1"/>
    </xf>
    <xf numFmtId="3" fontId="12" fillId="0" borderId="75" xfId="2" applyNumberFormat="1" applyFont="1" applyBorder="1" applyAlignment="1">
      <alignment horizontal="right" vertical="center" wrapText="1"/>
    </xf>
    <xf numFmtId="3" fontId="12" fillId="0" borderId="88" xfId="2" applyNumberFormat="1" applyFont="1" applyBorder="1" applyAlignment="1">
      <alignment horizontal="right" vertical="center" wrapText="1"/>
    </xf>
    <xf numFmtId="0" fontId="12" fillId="3" borderId="85" xfId="2" applyFont="1" applyFill="1" applyBorder="1" applyAlignment="1">
      <alignment horizontal="left" vertical="center" wrapText="1"/>
    </xf>
    <xf numFmtId="0" fontId="12" fillId="3" borderId="75" xfId="2" applyFont="1" applyFill="1" applyBorder="1" applyAlignment="1">
      <alignment horizontal="left" vertical="center" wrapText="1"/>
    </xf>
    <xf numFmtId="3" fontId="12" fillId="3" borderId="75" xfId="2" applyNumberFormat="1" applyFont="1" applyFill="1" applyBorder="1" applyAlignment="1">
      <alignment horizontal="right" vertical="center" wrapText="1"/>
    </xf>
    <xf numFmtId="3" fontId="12" fillId="3" borderId="88" xfId="2" applyNumberFormat="1" applyFont="1" applyFill="1" applyBorder="1" applyAlignment="1">
      <alignment horizontal="right" vertical="center" wrapText="1"/>
    </xf>
    <xf numFmtId="0" fontId="13" fillId="0" borderId="7" xfId="2" applyFont="1" applyBorder="1"/>
    <xf numFmtId="0" fontId="13" fillId="10" borderId="89" xfId="2" applyFont="1" applyFill="1" applyBorder="1" applyAlignment="1">
      <alignment vertical="center" wrapText="1"/>
    </xf>
    <xf numFmtId="0" fontId="13" fillId="10" borderId="90" xfId="2" applyFont="1" applyFill="1" applyBorder="1" applyAlignment="1">
      <alignment vertical="center" wrapText="1"/>
    </xf>
    <xf numFmtId="3" fontId="13" fillId="10" borderId="90" xfId="2" applyNumberFormat="1" applyFont="1" applyFill="1" applyBorder="1" applyAlignment="1">
      <alignment horizontal="right" vertical="center" wrapText="1"/>
    </xf>
    <xf numFmtId="3" fontId="13" fillId="10" borderId="91" xfId="2" applyNumberFormat="1" applyFont="1" applyFill="1" applyBorder="1" applyAlignment="1">
      <alignment horizontal="right" vertical="center" wrapText="1"/>
    </xf>
    <xf numFmtId="0" fontId="13" fillId="0" borderId="0" xfId="2" applyFont="1"/>
    <xf numFmtId="0" fontId="13" fillId="0" borderId="19" xfId="2" applyFont="1" applyBorder="1" applyAlignment="1">
      <alignment vertical="center" wrapText="1"/>
    </xf>
    <xf numFmtId="3" fontId="13" fillId="0" borderId="19" xfId="2" applyNumberFormat="1" applyFont="1" applyBorder="1" applyAlignment="1">
      <alignment vertical="center" wrapText="1"/>
    </xf>
    <xf numFmtId="0" fontId="13" fillId="0" borderId="0" xfId="2" applyFont="1" applyAlignment="1">
      <alignment vertical="center" wrapText="1"/>
    </xf>
    <xf numFmtId="0" fontId="13" fillId="0" borderId="7" xfId="2" applyFont="1" applyBorder="1" applyAlignment="1">
      <alignment vertical="center"/>
    </xf>
    <xf numFmtId="0" fontId="13" fillId="0" borderId="0" xfId="2" applyFont="1" applyAlignment="1">
      <alignment vertical="center"/>
    </xf>
    <xf numFmtId="0" fontId="13" fillId="0" borderId="0" xfId="2" applyFont="1" applyAlignment="1">
      <alignment horizontal="left"/>
    </xf>
    <xf numFmtId="0" fontId="79" fillId="0" borderId="7" xfId="2" applyFont="1" applyBorder="1" applyAlignment="1">
      <alignment vertical="center"/>
    </xf>
    <xf numFmtId="0" fontId="13" fillId="0" borderId="22" xfId="2" applyFont="1" applyBorder="1" applyAlignment="1">
      <alignment vertical="center"/>
    </xf>
    <xf numFmtId="0" fontId="13" fillId="0" borderId="22" xfId="2" applyFont="1" applyBorder="1" applyAlignment="1">
      <alignment vertical="center" wrapText="1"/>
    </xf>
    <xf numFmtId="3" fontId="13" fillId="0" borderId="22" xfId="2" applyNumberFormat="1" applyFont="1" applyBorder="1" applyAlignment="1">
      <alignment vertical="center" wrapText="1"/>
    </xf>
    <xf numFmtId="0" fontId="13" fillId="0" borderId="0" xfId="2" applyFont="1" applyAlignment="1">
      <alignment vertical="top" wrapText="1"/>
    </xf>
    <xf numFmtId="3" fontId="13" fillId="0" borderId="0" xfId="2" applyNumberFormat="1" applyFont="1" applyAlignment="1">
      <alignment vertical="center" wrapText="1"/>
    </xf>
    <xf numFmtId="0" fontId="15" fillId="10" borderId="92" xfId="2" applyFont="1" applyFill="1" applyBorder="1" applyAlignment="1">
      <alignment horizontal="center" vertical="center" wrapText="1"/>
    </xf>
    <xf numFmtId="0" fontId="14" fillId="10" borderId="75" xfId="2" applyFont="1" applyFill="1" applyBorder="1" applyAlignment="1">
      <alignment horizontal="center" vertical="top" wrapText="1"/>
    </xf>
    <xf numFmtId="0" fontId="14" fillId="10" borderId="88" xfId="2" applyFont="1" applyFill="1" applyBorder="1" applyAlignment="1">
      <alignment horizontal="center" vertical="top" wrapText="1"/>
    </xf>
    <xf numFmtId="3" fontId="13" fillId="10" borderId="90" xfId="2" applyNumberFormat="1" applyFont="1" applyFill="1" applyBorder="1" applyAlignment="1">
      <alignment vertical="center" wrapText="1"/>
    </xf>
    <xf numFmtId="3" fontId="13" fillId="10" borderId="91" xfId="2" applyNumberFormat="1" applyFont="1" applyFill="1" applyBorder="1" applyAlignment="1">
      <alignment vertical="center" wrapText="1"/>
    </xf>
    <xf numFmtId="0" fontId="39" fillId="0" borderId="0" xfId="2" applyFont="1" applyAlignment="1">
      <alignment vertical="top" wrapText="1"/>
    </xf>
    <xf numFmtId="0" fontId="5" fillId="0" borderId="0" xfId="0" applyFont="1" applyAlignment="1">
      <alignment horizontal="center" vertical="center"/>
    </xf>
    <xf numFmtId="164" fontId="81" fillId="11" borderId="18" xfId="0" applyNumberFormat="1" applyFont="1" applyFill="1" applyBorder="1"/>
    <xf numFmtId="0" fontId="0" fillId="0" borderId="0" xfId="0" applyAlignment="1">
      <alignment vertical="center"/>
    </xf>
    <xf numFmtId="0" fontId="39" fillId="9" borderId="21" xfId="2" applyFont="1" applyFill="1" applyBorder="1" applyAlignment="1">
      <alignment horizontal="right" vertical="center" wrapText="1"/>
    </xf>
    <xf numFmtId="164" fontId="5" fillId="9" borderId="18" xfId="0" applyNumberFormat="1" applyFont="1" applyFill="1" applyBorder="1" applyAlignment="1">
      <alignment vertical="center"/>
    </xf>
    <xf numFmtId="0" fontId="21" fillId="0" borderId="0" xfId="0" applyFont="1" applyAlignment="1">
      <alignment vertical="top"/>
    </xf>
    <xf numFmtId="0" fontId="4" fillId="4" borderId="0" xfId="2" applyFont="1" applyFill="1" applyAlignment="1" applyProtection="1">
      <alignment vertical="center"/>
      <protection locked="0"/>
    </xf>
    <xf numFmtId="0" fontId="7" fillId="4" borderId="0" xfId="2" applyFont="1" applyFill="1" applyAlignment="1" applyProtection="1">
      <alignment vertical="center"/>
      <protection locked="0"/>
    </xf>
    <xf numFmtId="0" fontId="4" fillId="4" borderId="0" xfId="2" applyFont="1" applyFill="1" applyAlignment="1">
      <alignment horizontal="right" vertical="center"/>
    </xf>
    <xf numFmtId="3" fontId="72" fillId="4" borderId="0" xfId="2" applyNumberFormat="1" applyFont="1" applyFill="1" applyAlignment="1">
      <alignment horizontal="left" vertical="center"/>
    </xf>
    <xf numFmtId="0" fontId="4" fillId="4" borderId="0" xfId="2" applyFont="1" applyFill="1" applyAlignment="1">
      <alignment vertical="center" wrapText="1"/>
    </xf>
    <xf numFmtId="0" fontId="33" fillId="4" borderId="0" xfId="2" applyFont="1" applyFill="1" applyAlignment="1" applyProtection="1">
      <alignment vertical="center"/>
      <protection locked="0"/>
    </xf>
    <xf numFmtId="0" fontId="41" fillId="8" borderId="0" xfId="2" applyFont="1" applyFill="1" applyAlignment="1">
      <alignment vertical="center"/>
    </xf>
    <xf numFmtId="0" fontId="13" fillId="0" borderId="7" xfId="2" applyFont="1" applyBorder="1" applyAlignment="1">
      <alignment horizontal="left" vertical="center"/>
    </xf>
    <xf numFmtId="0" fontId="13" fillId="0" borderId="0" xfId="2" applyFont="1" applyAlignment="1">
      <alignment horizontal="left" vertical="center" wrapText="1"/>
    </xf>
    <xf numFmtId="0" fontId="13" fillId="0" borderId="0" xfId="2" applyFont="1" applyAlignment="1">
      <alignment horizontal="left" vertical="center"/>
    </xf>
    <xf numFmtId="0" fontId="39" fillId="11" borderId="21" xfId="2" applyFont="1" applyFill="1" applyBorder="1" applyAlignment="1">
      <alignment horizontal="center" vertical="top" wrapText="1"/>
    </xf>
    <xf numFmtId="0" fontId="4" fillId="13" borderId="93" xfId="2" applyFont="1" applyFill="1" applyBorder="1"/>
    <xf numFmtId="0" fontId="4" fillId="0" borderId="93" xfId="2" applyFont="1" applyBorder="1"/>
    <xf numFmtId="0" fontId="82" fillId="12" borderId="94" xfId="2" applyFont="1" applyFill="1" applyBorder="1"/>
    <xf numFmtId="0" fontId="4" fillId="13" borderId="95" xfId="2" applyFont="1" applyFill="1" applyBorder="1"/>
    <xf numFmtId="9" fontId="4" fillId="0" borderId="0" xfId="1" applyFont="1" applyFill="1" applyProtection="1">
      <protection hidden="1"/>
    </xf>
    <xf numFmtId="0" fontId="5" fillId="0" borderId="24" xfId="2" applyFont="1" applyBorder="1" applyAlignment="1" applyProtection="1">
      <alignment horizontal="right" vertical="top" wrapText="1"/>
      <protection locked="0" hidden="1"/>
    </xf>
    <xf numFmtId="0" fontId="12" fillId="0" borderId="2" xfId="2" applyFont="1" applyBorder="1" applyAlignment="1">
      <alignment vertical="center"/>
    </xf>
    <xf numFmtId="0" fontId="12" fillId="0" borderId="5" xfId="2" applyFont="1" applyBorder="1" applyAlignment="1" applyProtection="1">
      <alignment vertical="center"/>
      <protection locked="0" hidden="1"/>
    </xf>
    <xf numFmtId="0" fontId="12" fillId="0" borderId="7" xfId="2" applyFont="1" applyBorder="1" applyAlignment="1" applyProtection="1">
      <alignment vertical="center"/>
      <protection locked="0" hidden="1"/>
    </xf>
    <xf numFmtId="0" fontId="13" fillId="0" borderId="7" xfId="2" applyFont="1" applyBorder="1" applyAlignment="1" applyProtection="1">
      <alignment vertical="center"/>
      <protection locked="0" hidden="1"/>
    </xf>
    <xf numFmtId="0" fontId="13" fillId="0" borderId="8" xfId="2" applyFont="1" applyBorder="1" applyAlignment="1" applyProtection="1">
      <alignment vertical="center"/>
      <protection locked="0" hidden="1"/>
    </xf>
    <xf numFmtId="0" fontId="35" fillId="5" borderId="33" xfId="0" applyFont="1" applyFill="1" applyBorder="1" applyAlignment="1">
      <alignment horizontal="center" vertical="top" wrapText="1"/>
    </xf>
    <xf numFmtId="0" fontId="84" fillId="5" borderId="75" xfId="2" applyFont="1" applyFill="1" applyBorder="1" applyAlignment="1">
      <alignment horizontal="center" vertical="center" wrapText="1"/>
    </xf>
    <xf numFmtId="0" fontId="1" fillId="0" borderId="75" xfId="2" applyFont="1" applyBorder="1"/>
    <xf numFmtId="0" fontId="85" fillId="4" borderId="0" xfId="2" applyFont="1" applyFill="1" applyAlignment="1" applyProtection="1">
      <alignment vertical="center"/>
      <protection locked="0"/>
    </xf>
    <xf numFmtId="0" fontId="8" fillId="0" borderId="9" xfId="2" applyFont="1" applyBorder="1" applyAlignment="1" applyProtection="1">
      <alignment horizontal="center" vertical="top" wrapText="1"/>
      <protection locked="0"/>
    </xf>
    <xf numFmtId="0" fontId="28" fillId="0" borderId="78" xfId="2" applyFont="1" applyBorder="1" applyAlignment="1" applyProtection="1">
      <alignment vertical="top" wrapText="1"/>
      <protection locked="0"/>
    </xf>
    <xf numFmtId="0" fontId="28" fillId="0" borderId="79" xfId="2" applyFont="1" applyBorder="1" applyAlignment="1" applyProtection="1">
      <alignment vertical="top" wrapText="1"/>
      <protection locked="0"/>
    </xf>
    <xf numFmtId="0" fontId="28" fillId="0" borderId="9" xfId="2" applyFont="1" applyBorder="1" applyAlignment="1" applyProtection="1">
      <alignment horizontal="center" vertical="top" wrapText="1"/>
      <protection locked="0"/>
    </xf>
    <xf numFmtId="0" fontId="28" fillId="0" borderId="9" xfId="2" applyFont="1" applyBorder="1" applyAlignment="1">
      <alignment horizontal="center" vertical="top" wrapText="1"/>
    </xf>
    <xf numFmtId="0" fontId="50" fillId="0" borderId="9" xfId="2" applyFont="1" applyBorder="1" applyAlignment="1">
      <alignment horizontal="center" vertical="top" wrapText="1"/>
    </xf>
    <xf numFmtId="0" fontId="5" fillId="14" borderId="0" xfId="2" applyFont="1" applyFill="1" applyAlignment="1" applyProtection="1">
      <alignment vertical="center"/>
      <protection locked="0"/>
    </xf>
    <xf numFmtId="0" fontId="4" fillId="0" borderId="0" xfId="2" applyFont="1" applyAlignment="1">
      <alignment vertical="top" wrapText="1"/>
    </xf>
    <xf numFmtId="0" fontId="5" fillId="0" borderId="0" xfId="2" applyFont="1" applyAlignment="1" applyProtection="1">
      <alignment vertical="top"/>
      <protection locked="0"/>
    </xf>
    <xf numFmtId="0" fontId="86" fillId="0" borderId="0" xfId="2" applyFont="1" applyAlignment="1" applyProtection="1">
      <alignment vertical="center"/>
      <protection locked="0"/>
    </xf>
    <xf numFmtId="0" fontId="28" fillId="5" borderId="9" xfId="2" applyFont="1" applyFill="1" applyBorder="1" applyAlignment="1" applyProtection="1">
      <alignment horizontal="center" vertical="center" wrapText="1"/>
      <protection locked="0"/>
    </xf>
    <xf numFmtId="0" fontId="28" fillId="5" borderId="9" xfId="2" applyFont="1" applyFill="1" applyBorder="1" applyAlignment="1">
      <alignment horizontal="center" vertical="center" wrapText="1"/>
    </xf>
    <xf numFmtId="0" fontId="50" fillId="5" borderId="9" xfId="2" applyFont="1" applyFill="1" applyBorder="1" applyAlignment="1">
      <alignment horizontal="center" vertical="center" wrapText="1"/>
    </xf>
    <xf numFmtId="0" fontId="4" fillId="0" borderId="0" xfId="2" applyFont="1" applyAlignment="1" applyProtection="1">
      <alignment horizontal="center" vertical="center"/>
      <protection locked="0"/>
    </xf>
    <xf numFmtId="0" fontId="36" fillId="0" borderId="0" xfId="6" applyAlignment="1">
      <alignment horizontal="right" vertical="center" wrapText="1"/>
    </xf>
    <xf numFmtId="0" fontId="54" fillId="0" borderId="0" xfId="6" applyFont="1" applyAlignment="1">
      <alignment horizontal="center" vertical="center" wrapText="1"/>
    </xf>
    <xf numFmtId="0" fontId="60" fillId="0" borderId="0" xfId="3" applyFont="1" applyAlignment="1">
      <alignment horizontal="right" vertical="center" wrapText="1"/>
    </xf>
    <xf numFmtId="0" fontId="64" fillId="0" borderId="0" xfId="3" applyFont="1" applyAlignment="1">
      <alignment horizontal="center" vertical="center" wrapText="1"/>
    </xf>
    <xf numFmtId="0" fontId="39" fillId="11" borderId="31" xfId="2" applyFont="1" applyFill="1" applyBorder="1" applyAlignment="1">
      <alignment horizontal="left" vertical="top" wrapText="1"/>
    </xf>
    <xf numFmtId="0" fontId="39" fillId="11" borderId="32" xfId="2" applyFont="1" applyFill="1" applyBorder="1" applyAlignment="1">
      <alignment horizontal="left" vertical="top" wrapText="1"/>
    </xf>
    <xf numFmtId="0" fontId="39" fillId="9" borderId="31" xfId="2" applyFont="1" applyFill="1" applyBorder="1" applyAlignment="1">
      <alignment horizontal="left" vertical="center" wrapText="1"/>
    </xf>
    <xf numFmtId="0" fontId="39" fillId="9" borderId="32" xfId="2" applyFont="1" applyFill="1" applyBorder="1" applyAlignment="1">
      <alignment horizontal="left" vertical="center" wrapText="1"/>
    </xf>
    <xf numFmtId="0" fontId="12" fillId="0" borderId="0" xfId="2" quotePrefix="1" applyFont="1" applyAlignment="1">
      <alignment horizontal="left" vertical="top" wrapText="1"/>
    </xf>
    <xf numFmtId="0" fontId="12" fillId="0" borderId="0" xfId="2" applyFont="1" applyAlignment="1">
      <alignment horizontal="left" vertical="top" wrapText="1"/>
    </xf>
    <xf numFmtId="0" fontId="13" fillId="10" borderId="0" xfId="2" applyFont="1" applyFill="1" applyAlignment="1">
      <alignment horizontal="left" vertical="center" wrapText="1"/>
    </xf>
    <xf numFmtId="0" fontId="41" fillId="8" borderId="0" xfId="2" applyFont="1" applyFill="1" applyAlignment="1">
      <alignment horizontal="left" vertical="center" wrapText="1"/>
    </xf>
    <xf numFmtId="0" fontId="15" fillId="10" borderId="81" xfId="2" applyFont="1" applyFill="1" applyBorder="1" applyAlignment="1">
      <alignment horizontal="left" vertical="top" wrapText="1"/>
    </xf>
    <xf numFmtId="0" fontId="15" fillId="10" borderId="85" xfId="2" applyFont="1" applyFill="1" applyBorder="1" applyAlignment="1">
      <alignment horizontal="left" vertical="top" wrapText="1"/>
    </xf>
    <xf numFmtId="0" fontId="15" fillId="10" borderId="82" xfId="2" applyFont="1" applyFill="1" applyBorder="1" applyAlignment="1">
      <alignment horizontal="left" vertical="top" wrapText="1"/>
    </xf>
    <xf numFmtId="0" fontId="15" fillId="10" borderId="75" xfId="2" applyFont="1" applyFill="1" applyBorder="1" applyAlignment="1">
      <alignment horizontal="left" vertical="top" wrapText="1"/>
    </xf>
    <xf numFmtId="0" fontId="15" fillId="10" borderId="84" xfId="2" applyFont="1" applyFill="1" applyBorder="1" applyAlignment="1">
      <alignment horizontal="center" vertical="center" wrapText="1"/>
    </xf>
    <xf numFmtId="0" fontId="15" fillId="10" borderId="87" xfId="2" applyFont="1" applyFill="1" applyBorder="1" applyAlignment="1">
      <alignment horizontal="center" vertical="center" wrapText="1"/>
    </xf>
    <xf numFmtId="0" fontId="35" fillId="0" borderId="0" xfId="2" applyFont="1" applyAlignment="1">
      <alignment horizontal="left" vertical="center" wrapText="1"/>
    </xf>
    <xf numFmtId="0" fontId="8" fillId="5" borderId="9" xfId="2" applyFont="1" applyFill="1" applyBorder="1" applyAlignment="1" applyProtection="1">
      <alignment horizontal="center" vertical="center" wrapText="1"/>
      <protection locked="0"/>
    </xf>
    <xf numFmtId="0" fontId="39" fillId="5" borderId="28" xfId="2" applyFont="1" applyFill="1" applyBorder="1" applyAlignment="1" applyProtection="1">
      <alignment horizontal="center" vertical="center" wrapText="1"/>
      <protection locked="0"/>
    </xf>
    <xf numFmtId="0" fontId="39" fillId="5" borderId="29" xfId="2" applyFont="1" applyFill="1" applyBorder="1" applyAlignment="1" applyProtection="1">
      <alignment horizontal="center" vertical="center" wrapText="1"/>
      <protection locked="0"/>
    </xf>
    <xf numFmtId="0" fontId="39" fillId="5" borderId="30" xfId="2" applyFont="1" applyFill="1" applyBorder="1" applyAlignment="1" applyProtection="1">
      <alignment horizontal="center" vertical="center" wrapText="1"/>
      <protection locked="0"/>
    </xf>
    <xf numFmtId="0" fontId="28" fillId="5" borderId="9" xfId="2" applyFont="1" applyFill="1" applyBorder="1" applyAlignment="1" applyProtection="1">
      <alignment horizontal="center" vertical="center" wrapText="1"/>
      <protection locked="0"/>
    </xf>
    <xf numFmtId="0" fontId="5" fillId="5" borderId="9" xfId="2" applyFont="1" applyFill="1" applyBorder="1" applyAlignment="1" applyProtection="1">
      <alignment horizontal="center" vertical="center"/>
      <protection locked="0"/>
    </xf>
    <xf numFmtId="0" fontId="4" fillId="6" borderId="9" xfId="2" applyFont="1" applyFill="1" applyBorder="1" applyAlignment="1" applyProtection="1">
      <alignment horizontal="center"/>
      <protection locked="0"/>
    </xf>
    <xf numFmtId="0" fontId="28" fillId="5" borderId="77" xfId="2" applyFont="1" applyFill="1" applyBorder="1" applyAlignment="1" applyProtection="1">
      <alignment horizontal="center" vertical="center" wrapText="1"/>
      <protection locked="0"/>
    </xf>
    <xf numFmtId="0" fontId="28" fillId="5" borderId="98" xfId="2" applyFont="1" applyFill="1" applyBorder="1" applyAlignment="1" applyProtection="1">
      <alignment horizontal="center" vertical="center" wrapText="1"/>
      <protection locked="0"/>
    </xf>
    <xf numFmtId="0" fontId="28" fillId="5" borderId="78" xfId="2" applyFont="1" applyFill="1" applyBorder="1" applyAlignment="1" applyProtection="1">
      <alignment horizontal="center" vertical="center" wrapText="1"/>
      <protection locked="0"/>
    </xf>
    <xf numFmtId="0" fontId="28" fillId="5" borderId="79" xfId="2" applyFont="1" applyFill="1" applyBorder="1" applyAlignment="1" applyProtection="1">
      <alignment horizontal="center" vertical="center" wrapText="1"/>
      <protection locked="0"/>
    </xf>
    <xf numFmtId="0" fontId="28" fillId="5" borderId="99" xfId="2" applyFont="1" applyFill="1" applyBorder="1" applyAlignment="1" applyProtection="1">
      <alignment horizontal="center" vertical="center" wrapText="1"/>
      <protection locked="0"/>
    </xf>
    <xf numFmtId="0" fontId="28" fillId="5" borderId="10" xfId="2" applyFont="1" applyFill="1" applyBorder="1" applyAlignment="1" applyProtection="1">
      <alignment horizontal="center" vertical="center" wrapText="1"/>
      <protection locked="0"/>
    </xf>
    <xf numFmtId="0" fontId="39" fillId="5" borderId="9" xfId="2" applyFont="1" applyFill="1" applyBorder="1" applyAlignment="1" applyProtection="1">
      <alignment horizontal="center" vertical="center" wrapText="1"/>
      <protection locked="0"/>
    </xf>
    <xf numFmtId="0" fontId="10" fillId="0" borderId="0" xfId="2" applyFont="1" applyAlignment="1" applyProtection="1">
      <alignment horizontal="left" vertical="top" wrapText="1"/>
      <protection locked="0"/>
    </xf>
    <xf numFmtId="0" fontId="40" fillId="0" borderId="28" xfId="2" applyFont="1" applyBorder="1" applyAlignment="1" applyProtection="1">
      <alignment horizontal="left" vertical="center" wrapText="1"/>
      <protection locked="0"/>
    </xf>
    <xf numFmtId="0" fontId="40" fillId="0" borderId="30" xfId="2" applyFont="1" applyBorder="1" applyAlignment="1" applyProtection="1">
      <alignment horizontal="left" vertical="center" wrapText="1"/>
      <protection locked="0"/>
    </xf>
    <xf numFmtId="0" fontId="73" fillId="5" borderId="9" xfId="2" applyFont="1" applyFill="1" applyBorder="1" applyAlignment="1" applyProtection="1">
      <alignment horizontal="center" vertical="center"/>
      <protection locked="0"/>
    </xf>
    <xf numFmtId="0" fontId="29" fillId="6" borderId="24" xfId="2" applyFont="1" applyFill="1" applyBorder="1" applyAlignment="1" applyProtection="1">
      <alignment horizontal="center" vertical="top" wrapText="1"/>
      <protection locked="0" hidden="1"/>
    </xf>
    <xf numFmtId="0" fontId="13" fillId="5" borderId="9" xfId="2" applyFont="1" applyFill="1" applyBorder="1" applyAlignment="1" applyProtection="1">
      <alignment horizontal="center" vertical="center" wrapText="1"/>
      <protection locked="0" hidden="1"/>
    </xf>
    <xf numFmtId="0" fontId="13" fillId="0" borderId="18" xfId="2" applyFont="1" applyBorder="1" applyAlignment="1" applyProtection="1">
      <alignment horizontal="center" vertical="top"/>
      <protection locked="0" hidden="1"/>
    </xf>
    <xf numFmtId="0" fontId="13" fillId="0" borderId="18" xfId="2" applyFont="1" applyBorder="1" applyAlignment="1" applyProtection="1">
      <alignment horizontal="center"/>
      <protection locked="0" hidden="1"/>
    </xf>
    <xf numFmtId="0" fontId="15" fillId="5" borderId="9" xfId="2" applyFont="1" applyFill="1" applyBorder="1" applyAlignment="1" applyProtection="1">
      <alignment horizontal="center" vertical="top" wrapText="1"/>
      <protection locked="0" hidden="1"/>
    </xf>
    <xf numFmtId="0" fontId="15" fillId="5" borderId="9" xfId="2" applyFont="1" applyFill="1" applyBorder="1" applyAlignment="1" applyProtection="1">
      <alignment horizontal="center" vertical="center" wrapText="1"/>
      <protection locked="0" hidden="1"/>
    </xf>
    <xf numFmtId="0" fontId="12" fillId="0" borderId="21" xfId="2" applyFont="1" applyBorder="1" applyAlignment="1" applyProtection="1">
      <alignment horizontal="center"/>
      <protection locked="0" hidden="1"/>
    </xf>
    <xf numFmtId="0" fontId="12" fillId="0" borderId="32" xfId="2" applyFont="1" applyBorder="1" applyAlignment="1" applyProtection="1">
      <alignment horizontal="center"/>
      <protection locked="0" hidden="1"/>
    </xf>
    <xf numFmtId="0" fontId="5" fillId="0" borderId="23"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0" xfId="0" applyFont="1" applyBorder="1" applyAlignment="1">
      <alignment horizontal="center" vertical="center" wrapText="1"/>
    </xf>
    <xf numFmtId="0" fontId="33" fillId="6" borderId="96" xfId="0" applyFont="1" applyFill="1" applyBorder="1" applyAlignment="1">
      <alignment horizontal="center" vertical="center"/>
    </xf>
    <xf numFmtId="0" fontId="33" fillId="6" borderId="97" xfId="0" applyFont="1" applyFill="1" applyBorder="1" applyAlignment="1">
      <alignment horizontal="center" vertical="center"/>
    </xf>
    <xf numFmtId="0" fontId="9" fillId="0" borderId="66" xfId="7" applyFont="1" applyBorder="1" applyAlignment="1">
      <alignment horizontal="left" vertical="center" wrapText="1"/>
    </xf>
    <xf numFmtId="0" fontId="9" fillId="0" borderId="67" xfId="7" applyFont="1" applyBorder="1" applyAlignment="1">
      <alignment horizontal="left" vertical="center" wrapText="1"/>
    </xf>
    <xf numFmtId="0" fontId="9" fillId="0" borderId="68" xfId="7" applyFont="1" applyBorder="1" applyAlignment="1">
      <alignment horizontal="left" vertical="center" wrapText="1"/>
    </xf>
    <xf numFmtId="0" fontId="3" fillId="0" borderId="18" xfId="7" applyFont="1" applyBorder="1" applyAlignment="1">
      <alignment horizontal="center" vertical="center" wrapText="1"/>
    </xf>
    <xf numFmtId="0" fontId="3" fillId="0" borderId="18" xfId="7" applyFont="1" applyBorder="1" applyAlignment="1">
      <alignment horizontal="center" vertical="center"/>
    </xf>
    <xf numFmtId="0" fontId="3" fillId="0" borderId="21" xfId="7" applyFont="1" applyBorder="1" applyAlignment="1">
      <alignment horizontal="center" vertical="center" wrapText="1"/>
    </xf>
    <xf numFmtId="0" fontId="3" fillId="0" borderId="31" xfId="7" applyFont="1" applyBorder="1" applyAlignment="1">
      <alignment horizontal="center" vertical="center" wrapText="1"/>
    </xf>
    <xf numFmtId="0" fontId="3" fillId="0" borderId="45" xfId="7" applyFont="1" applyBorder="1" applyAlignment="1">
      <alignment horizontal="center" vertical="center" wrapText="1"/>
    </xf>
    <xf numFmtId="0" fontId="3" fillId="0" borderId="48" xfId="7" applyFont="1" applyBorder="1" applyAlignment="1">
      <alignment horizontal="center" vertical="center"/>
    </xf>
    <xf numFmtId="0" fontId="3" fillId="0" borderId="49" xfId="7" applyFont="1" applyBorder="1" applyAlignment="1">
      <alignment horizontal="center" vertical="center"/>
    </xf>
    <xf numFmtId="0" fontId="3" fillId="0" borderId="59" xfId="7" applyFont="1" applyBorder="1" applyAlignment="1">
      <alignment horizontal="center" vertical="center"/>
    </xf>
    <xf numFmtId="0" fontId="3" fillId="0" borderId="51" xfId="7" applyFont="1" applyBorder="1" applyAlignment="1">
      <alignment horizontal="center" vertical="center"/>
    </xf>
    <xf numFmtId="0" fontId="46" fillId="0" borderId="60" xfId="7" applyFont="1" applyBorder="1" applyAlignment="1">
      <alignment horizontal="left" vertical="center" wrapText="1"/>
    </xf>
    <xf numFmtId="0" fontId="46" fillId="0" borderId="54" xfId="7" applyFont="1" applyBorder="1" applyAlignment="1">
      <alignment horizontal="left" vertical="center"/>
    </xf>
    <xf numFmtId="0" fontId="46" fillId="0" borderId="55" xfId="7" applyFont="1" applyBorder="1" applyAlignment="1">
      <alignment horizontal="left" vertical="center"/>
    </xf>
    <xf numFmtId="0" fontId="48" fillId="0" borderId="61" xfId="7" applyFont="1" applyBorder="1" applyAlignment="1">
      <alignment horizontal="left" vertical="center" wrapText="1"/>
    </xf>
    <xf numFmtId="0" fontId="48" fillId="0" borderId="31" xfId="7" applyFont="1" applyBorder="1" applyAlignment="1">
      <alignment horizontal="left" vertical="center"/>
    </xf>
    <xf numFmtId="0" fontId="48" fillId="0" borderId="45" xfId="7" applyFont="1" applyBorder="1" applyAlignment="1">
      <alignment horizontal="left" vertical="center"/>
    </xf>
    <xf numFmtId="0" fontId="49" fillId="0" borderId="62" xfId="7" applyFont="1" applyBorder="1" applyAlignment="1">
      <alignment horizontal="center"/>
    </xf>
    <xf numFmtId="0" fontId="49" fillId="0" borderId="19" xfId="7" applyFont="1" applyBorder="1" applyAlignment="1">
      <alignment horizontal="center"/>
    </xf>
    <xf numFmtId="0" fontId="49" fillId="0" borderId="63" xfId="7" applyFont="1" applyBorder="1" applyAlignment="1">
      <alignment horizontal="center"/>
    </xf>
    <xf numFmtId="0" fontId="50" fillId="0" borderId="64" xfId="7" applyFont="1" applyBorder="1" applyAlignment="1">
      <alignment horizontal="left" vertical="center"/>
    </xf>
    <xf numFmtId="0" fontId="50" fillId="0" borderId="0" xfId="7" applyFont="1" applyAlignment="1">
      <alignment horizontal="left" vertical="center"/>
    </xf>
    <xf numFmtId="0" fontId="50" fillId="0" borderId="65" xfId="7" applyFont="1" applyBorder="1" applyAlignment="1">
      <alignment horizontal="left" vertical="center"/>
    </xf>
    <xf numFmtId="0" fontId="43" fillId="0" borderId="64" xfId="7" applyBorder="1" applyAlignment="1">
      <alignment horizontal="center"/>
    </xf>
    <xf numFmtId="0" fontId="43" fillId="0" borderId="0" xfId="7" applyAlignment="1">
      <alignment horizontal="center"/>
    </xf>
    <xf numFmtId="0" fontId="43" fillId="0" borderId="65" xfId="7" applyBorder="1" applyAlignment="1">
      <alignment horizontal="center"/>
    </xf>
    <xf numFmtId="0" fontId="47" fillId="0" borderId="18" xfId="7" applyFont="1" applyBorder="1" applyAlignment="1">
      <alignment horizontal="center" vertical="center" wrapText="1"/>
    </xf>
    <xf numFmtId="0" fontId="47" fillId="0" borderId="21" xfId="7" applyFont="1" applyBorder="1" applyAlignment="1">
      <alignment horizontal="center" vertical="center" wrapText="1"/>
    </xf>
    <xf numFmtId="0" fontId="47" fillId="0" borderId="31" xfId="7" applyFont="1" applyBorder="1" applyAlignment="1">
      <alignment horizontal="center" vertical="center" wrapText="1"/>
    </xf>
    <xf numFmtId="0" fontId="47" fillId="0" borderId="45" xfId="7" applyFont="1" applyBorder="1" applyAlignment="1">
      <alignment horizontal="center" vertical="center" wrapText="1"/>
    </xf>
    <xf numFmtId="0" fontId="41" fillId="0" borderId="32" xfId="7" applyFont="1" applyBorder="1" applyAlignment="1">
      <alignment horizontal="left" vertical="center" wrapText="1"/>
    </xf>
    <xf numFmtId="0" fontId="41" fillId="0" borderId="18" xfId="7" applyFont="1" applyBorder="1" applyAlignment="1">
      <alignment horizontal="left" vertical="center" wrapText="1"/>
    </xf>
    <xf numFmtId="0" fontId="41" fillId="0" borderId="57" xfId="7" applyFont="1" applyBorder="1" applyAlignment="1">
      <alignment horizontal="left" vertical="center" wrapText="1"/>
    </xf>
    <xf numFmtId="0" fontId="41" fillId="0" borderId="53" xfId="7" applyFont="1" applyBorder="1" applyAlignment="1">
      <alignment horizontal="left" vertical="center" wrapText="1"/>
    </xf>
    <xf numFmtId="0" fontId="41" fillId="0" borderId="54" xfId="7" applyFont="1" applyBorder="1" applyAlignment="1">
      <alignment horizontal="left" vertical="center" wrapText="1"/>
    </xf>
    <xf numFmtId="0" fontId="41" fillId="0" borderId="55" xfId="7" applyFont="1" applyBorder="1" applyAlignment="1">
      <alignment horizontal="left" vertical="center" wrapText="1"/>
    </xf>
    <xf numFmtId="0" fontId="7" fillId="0" borderId="34" xfId="7" applyFont="1" applyBorder="1" applyAlignment="1">
      <alignment horizontal="center" vertical="center" wrapText="1"/>
    </xf>
    <xf numFmtId="0" fontId="7" fillId="0" borderId="35" xfId="7" applyFont="1" applyBorder="1" applyAlignment="1">
      <alignment horizontal="center" vertical="center" wrapText="1"/>
    </xf>
    <xf numFmtId="0" fontId="7" fillId="0" borderId="36" xfId="7" applyFont="1" applyBorder="1" applyAlignment="1">
      <alignment horizontal="center" vertical="center" wrapText="1"/>
    </xf>
    <xf numFmtId="0" fontId="41" fillId="0" borderId="37" xfId="7" applyFont="1" applyBorder="1" applyAlignment="1">
      <alignment horizontal="center" vertical="center"/>
    </xf>
    <xf numFmtId="0" fontId="41" fillId="0" borderId="43" xfId="7" applyFont="1" applyBorder="1" applyAlignment="1">
      <alignment horizontal="center" vertical="center"/>
    </xf>
    <xf numFmtId="0" fontId="41" fillId="0" borderId="46" xfId="7" applyFont="1" applyBorder="1" applyAlignment="1">
      <alignment horizontal="center" vertical="center"/>
    </xf>
    <xf numFmtId="0" fontId="41" fillId="0" borderId="38" xfId="7" applyFont="1" applyBorder="1" applyAlignment="1">
      <alignment vertical="center" wrapText="1"/>
    </xf>
    <xf numFmtId="0" fontId="41" fillId="0" borderId="44" xfId="7" applyFont="1" applyBorder="1" applyAlignment="1">
      <alignment vertical="center" wrapText="1"/>
    </xf>
    <xf numFmtId="0" fontId="41" fillId="0" borderId="47" xfId="7" applyFont="1" applyBorder="1" applyAlignment="1">
      <alignment vertical="center" wrapText="1"/>
    </xf>
    <xf numFmtId="0" fontId="41" fillId="0" borderId="39" xfId="7" applyFont="1" applyBorder="1" applyAlignment="1">
      <alignment horizontal="center" wrapText="1"/>
    </xf>
    <xf numFmtId="0" fontId="41" fillId="0" borderId="40" xfId="7" applyFont="1" applyBorder="1" applyAlignment="1">
      <alignment horizontal="center" wrapText="1"/>
    </xf>
    <xf numFmtId="0" fontId="41" fillId="0" borderId="41" xfId="7" applyFont="1" applyBorder="1" applyAlignment="1">
      <alignment horizontal="center" wrapText="1"/>
    </xf>
    <xf numFmtId="0" fontId="41" fillId="0" borderId="42" xfId="7" applyFont="1" applyBorder="1" applyAlignment="1">
      <alignment horizontal="center" wrapText="1"/>
    </xf>
    <xf numFmtId="0" fontId="41" fillId="0" borderId="21" xfId="7" applyFont="1" applyBorder="1" applyAlignment="1">
      <alignment horizontal="center" vertical="center"/>
    </xf>
    <xf numFmtId="0" fontId="41" fillId="0" borderId="32" xfId="7" applyFont="1" applyBorder="1" applyAlignment="1">
      <alignment horizontal="center" vertical="center"/>
    </xf>
    <xf numFmtId="0" fontId="41" fillId="0" borderId="21" xfId="7" applyFont="1" applyBorder="1" applyAlignment="1">
      <alignment horizontal="center" vertical="center" wrapText="1"/>
    </xf>
    <xf numFmtId="0" fontId="41" fillId="0" borderId="45" xfId="7" applyFont="1" applyBorder="1" applyAlignment="1">
      <alignment horizontal="center" vertical="center" wrapText="1"/>
    </xf>
    <xf numFmtId="0" fontId="41" fillId="0" borderId="49" xfId="7" applyFont="1" applyBorder="1" applyAlignment="1">
      <alignment horizontal="center"/>
    </xf>
    <xf numFmtId="0" fontId="41" fillId="0" borderId="50" xfId="7" applyFont="1" applyBorder="1" applyAlignment="1">
      <alignment horizontal="center"/>
    </xf>
    <xf numFmtId="0" fontId="41" fillId="0" borderId="51" xfId="7" applyFont="1" applyBorder="1" applyAlignment="1">
      <alignment horizontal="center"/>
    </xf>
    <xf numFmtId="0" fontId="7" fillId="0" borderId="72" xfId="7" applyFont="1" applyBorder="1" applyAlignment="1">
      <alignment horizontal="center" vertical="center" wrapText="1"/>
    </xf>
    <xf numFmtId="0" fontId="7" fillId="0" borderId="73" xfId="7" applyFont="1" applyBorder="1" applyAlignment="1">
      <alignment horizontal="center" vertical="center" wrapText="1"/>
    </xf>
    <xf numFmtId="0" fontId="7" fillId="0" borderId="74" xfId="7" applyFont="1" applyBorder="1" applyAlignment="1">
      <alignment horizontal="center" vertical="center" wrapText="1"/>
    </xf>
  </cellXfs>
  <cellStyles count="8">
    <cellStyle name="Hyperlink 2" xfId="4" xr:uid="{D031673B-2E91-452E-9D97-414FA154EC83}"/>
    <cellStyle name="Normal" xfId="0" builtinId="0"/>
    <cellStyle name="Normal 2" xfId="2" xr:uid="{C4E3CCED-FF5F-4AAC-9761-CD203D868905}"/>
    <cellStyle name="Normal 2 2" xfId="6" xr:uid="{7CF751E6-A19D-43EB-A7B0-AFE19A1B6CE7}"/>
    <cellStyle name="Normal 3" xfId="3" xr:uid="{B78AF4DE-8B32-4DE3-A01A-437F3DC70C60}"/>
    <cellStyle name="Normal 4" xfId="7" xr:uid="{141B9AD5-289B-423F-8DE5-16C2AC98C367}"/>
    <cellStyle name="Procent" xfId="1" builtinId="5"/>
    <cellStyle name="Procent 2" xfId="5" xr:uid="{5A7A2B4F-6E97-4B40-90BB-5ACDEB09783A}"/>
  </cellStyles>
  <dxfs count="150">
    <dxf>
      <font>
        <color theme="0"/>
      </font>
    </dxf>
    <dxf>
      <font>
        <color rgb="FF9C0006"/>
      </font>
      <fill>
        <patternFill>
          <bgColor rgb="FFFFC7CE"/>
        </patternFill>
      </fill>
    </dxf>
    <dxf>
      <font>
        <color theme="0"/>
      </font>
    </dxf>
    <dxf>
      <font>
        <color theme="0"/>
      </font>
    </dxf>
    <dxf>
      <font>
        <color theme="0"/>
      </font>
    </dxf>
    <dxf>
      <font>
        <color theme="0"/>
      </font>
    </dxf>
    <dxf>
      <font>
        <color theme="0"/>
      </font>
    </dxf>
    <dxf>
      <font>
        <color theme="0"/>
      </font>
    </dxf>
    <dxf>
      <font>
        <color theme="0"/>
      </font>
    </dxf>
    <dxf>
      <fill>
        <patternFill>
          <bgColor theme="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border outline="0">
        <top style="thin">
          <color theme="4" tint="0.39997558519241921"/>
        </top>
      </border>
    </dxf>
    <dxf>
      <border outline="0">
        <right style="thin">
          <color theme="4" tint="0.39997558519241921"/>
        </right>
        <top style="thin">
          <color theme="4" tint="0.39997558519241921"/>
        </top>
        <bottom style="thin">
          <color theme="4" tint="0.39997558519241921"/>
        </bottom>
      </border>
    </dxf>
    <dxf>
      <border outline="0">
        <bottom style="thin">
          <color theme="4" tint="0.39997558519241921"/>
        </bottom>
      </border>
    </dxf>
    <dxf>
      <font>
        <b/>
        <i val="0"/>
        <strike val="0"/>
        <condense val="0"/>
        <extend val="0"/>
        <outline val="0"/>
        <shadow val="0"/>
        <u val="none"/>
        <vertAlign val="baseline"/>
        <sz val="12"/>
        <color theme="0"/>
        <name val="Times New Roman"/>
        <family val="1"/>
        <scheme val="none"/>
      </font>
      <numFmt numFmtId="0" formatCode="General"/>
      <fill>
        <patternFill patternType="solid">
          <fgColor theme="4"/>
          <bgColor theme="4"/>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Times New Roman"/>
        <family val="1"/>
        <scheme val="none"/>
      </font>
      <protection locked="1" hidden="1"/>
    </dxf>
    <dxf>
      <font>
        <b val="0"/>
        <i val="0"/>
        <strike val="0"/>
        <condense val="0"/>
        <extend val="0"/>
        <outline val="0"/>
        <shadow val="0"/>
        <u val="none"/>
        <vertAlign val="baseline"/>
        <sz val="12"/>
        <color theme="1"/>
        <name val="Times New Roman"/>
        <family val="1"/>
        <scheme val="none"/>
      </font>
      <protection locked="1" hidden="1"/>
    </dxf>
    <dxf>
      <font>
        <b val="0"/>
        <i val="0"/>
        <strike val="0"/>
        <condense val="0"/>
        <extend val="0"/>
        <outline val="0"/>
        <shadow val="0"/>
        <u val="none"/>
        <vertAlign val="baseline"/>
        <sz val="12"/>
        <color theme="1"/>
        <name val="Times New Roman"/>
        <family val="1"/>
        <scheme val="none"/>
      </font>
      <protection locked="1" hidden="1"/>
    </dxf>
    <dxf>
      <protection locked="1" hidden="1"/>
    </dxf>
    <dxf>
      <font>
        <b val="0"/>
        <i val="0"/>
        <strike val="0"/>
        <condense val="0"/>
        <extend val="0"/>
        <outline val="0"/>
        <shadow val="0"/>
        <u val="none"/>
        <vertAlign val="baseline"/>
        <sz val="10"/>
        <color auto="1"/>
        <name val="Times New Roman"/>
        <family val="1"/>
        <charset val="204"/>
        <scheme val="none"/>
      </font>
      <numFmt numFmtId="164" formatCode="#,##0_ ;[Red]\-#,##0\ "/>
      <alignment horizontal="left" vertical="center" textRotation="0" wrapText="0" indent="0" justifyLastLine="0" shrinkToFit="0" readingOrder="0"/>
      <border diagonalUp="0" diagonalDown="0">
        <left/>
        <right/>
        <top style="thin">
          <color rgb="FF808080"/>
        </top>
        <bottom style="thin">
          <color rgb="FF808080"/>
        </bottom>
        <vertical/>
        <horizontal/>
      </border>
      <protection locked="1" hidden="1"/>
    </dxf>
    <dxf>
      <border outline="0">
        <top style="thin">
          <color rgb="FF808080"/>
        </top>
      </border>
    </dxf>
    <dxf>
      <border outline="0">
        <left style="thin">
          <color rgb="FF808080"/>
        </left>
        <right style="thin">
          <color rgb="FF808080"/>
        </right>
        <top style="thin">
          <color rgb="FF808080"/>
        </top>
        <bottom style="thin">
          <color rgb="FF808080"/>
        </bottom>
      </border>
    </dxf>
    <dxf>
      <font>
        <b val="0"/>
        <i val="0"/>
        <strike val="0"/>
        <condense val="0"/>
        <extend val="0"/>
        <outline val="0"/>
        <shadow val="0"/>
        <u val="none"/>
        <vertAlign val="baseline"/>
        <sz val="10"/>
        <color auto="1"/>
        <name val="Times New Roman"/>
        <family val="1"/>
        <charset val="204"/>
        <scheme val="none"/>
      </font>
      <alignment horizontal="left" vertical="center" textRotation="0" wrapText="0" indent="0" justifyLastLine="0" shrinkToFit="0" readingOrder="0"/>
      <protection locked="1" hidden="1"/>
    </dxf>
    <dxf>
      <border outline="0">
        <bottom style="thin">
          <color rgb="FF808080"/>
        </bottom>
      </border>
    </dxf>
    <dxf>
      <protection locked="1" hidden="1"/>
    </dxf>
  </dxfs>
  <tableStyles count="1" defaultTableStyle="TableStyleMedium2" defaultPivotStyle="PivotStyleLight16">
    <tableStyle name="Invisible" pivot="0" table="0" count="0" xr9:uid="{81DC819C-D437-48E7-8B38-71DEF8833F3A}"/>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1.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MARINA\My%20Documents\DOCUME~1\RLAzar\LOCALS~1\Temp\IAS%20worskheet%20CP%20modified.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Indicatori-prescurtate%20"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SWS -2001"/>
      <sheetName val="Adjustments 2001"/>
      <sheetName val="CF"/>
      <sheetName val="Cash flow support"/>
      <sheetName val="BS"/>
      <sheetName val="P&amp;L"/>
      <sheetName val="chgs in equity"/>
      <sheetName val="Notes"/>
      <sheetName val="F. ERROR NOTE"/>
      <sheetName val="Tickmarks"/>
      <sheetName val="def tax jun00"/>
      <sheetName val="py adjs01"/>
      <sheetName val="FSWS_-2001"/>
      <sheetName val="Adjustments_2001"/>
      <sheetName val="Cash_flow_support"/>
      <sheetName val="chgs_in_equity"/>
      <sheetName val="F__ERROR_NOTE"/>
      <sheetName val="def_tax_jun00"/>
      <sheetName val="py_adjs01"/>
      <sheetName val="FSWS_-20011"/>
      <sheetName val="Adjustments_20011"/>
      <sheetName val="Cash_flow_support1"/>
      <sheetName val="chgs_in_equity1"/>
      <sheetName val="F__ERROR_NOTE1"/>
      <sheetName val="def_tax_jun001"/>
      <sheetName val="py_adjs0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atori-prescurtate "/>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C5406DE-B8C4-41AC-82FF-5587BB5917B0}" name="Table16" displayName="Table16" ref="C77:C80" totalsRowShown="0" headerRowDxfId="149" dataDxfId="147" headerRowBorderDxfId="148" tableBorderDxfId="146" totalsRowBorderDxfId="145">
  <autoFilter ref="C77:C80" xr:uid="{1C5406DE-B8C4-41AC-82FF-5587BB5917B0}"/>
  <tableColumns count="1">
    <tableColumn id="1" xr3:uid="{74B851F6-C6E8-4DB5-9494-4E5B8C1B75C1}" name="Selectați obiectivul de dezvoltare" dataDxfId="144"/>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CB73FCD9-130F-4401-8AC8-B5B9EF40BBE0}" name="G_COMERŢ_CU_RIDICATA_ŞI_CU_AMĂNUNTUL_ÎNTREŢINEREA_ŞI_REPARAREA_AUTOVEHICULELOR_ŞI_A_MOTOCICLETELOR" displayName="G_COMERŢ_CU_RIDICATA_ŞI_CU_AMĂNUNTUL_ÎNTREŢINEREA_ŞI_REPARAREA_AUTOVEHICULELOR_ŞI_A_MOTOCICLETELOR" ref="G1:G112" totalsRowShown="0" headerRowDxfId="99" dataDxfId="97" headerRowBorderDxfId="98" tableBorderDxfId="96" totalsRowBorderDxfId="95">
  <autoFilter ref="G1:G112" xr:uid="{CB73FCD9-130F-4401-8AC8-B5B9EF40BBE0}"/>
  <tableColumns count="1">
    <tableColumn id="1" xr3:uid="{386A044A-C40E-42C3-9264-CD42E3085557}" name="G_COMERŢ_CU_RIDICATA_ŞI_CU_AMĂNUNTUL_ÎNTREŢINEREA_ŞI_REPARAREA_AUTOVEHICULELOR_ŞI_A_MOTOCICLETELOR" dataDxfId="94"/>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AE7D8560-97BC-4B46-BFE1-C789F9FAF85E}" name="H_TRANSPORT_ŞI_DEPOZITARE" displayName="H_TRANSPORT_ŞI_DEPOZITARE" ref="H1:H33" totalsRowShown="0" headerRowDxfId="93" dataDxfId="91" headerRowBorderDxfId="92" tableBorderDxfId="90" totalsRowBorderDxfId="89">
  <autoFilter ref="H1:H33" xr:uid="{AE7D8560-97BC-4B46-BFE1-C789F9FAF85E}"/>
  <tableColumns count="1">
    <tableColumn id="1" xr3:uid="{88600687-4A6E-4F01-A592-30F98412E3E1}" name="H_TRANSPORT_ŞI_DEPOZITARE" dataDxfId="88"/>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44375B7A-0C86-40D9-A79A-9D7F6F0A3E5E}" name="I_ACTIVITĂŢI_DE_CAZARE_ŞI_ALIMENTAŢIE_PUBLICĂ" displayName="I_ACTIVITĂŢI_DE_CAZARE_ŞI_ALIMENTAŢIE_PUBLICĂ" ref="I1:I12" totalsRowShown="0" headerRowDxfId="87" dataDxfId="85" headerRowBorderDxfId="86" tableBorderDxfId="84" totalsRowBorderDxfId="83">
  <autoFilter ref="I1:I12" xr:uid="{44375B7A-0C86-40D9-A79A-9D7F6F0A3E5E}"/>
  <tableColumns count="1">
    <tableColumn id="1" xr3:uid="{BAE03815-984C-4025-AF52-DAF589B23DBC}" name="I_ACTIVITĂŢI_DE_CAZARE_ŞI_ALIMENTAŢIE_PUBLICĂ" dataDxfId="82"/>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4B5126AD-4DF2-473B-BD2F-9F72AB8F681F}" name="J_INFORMAŢII_ŞI_COMUNICAŢII" displayName="J_INFORMAŢII_ŞI_COMUNICAŢII" ref="J1:J38" totalsRowShown="0" headerRowDxfId="81" dataDxfId="79" headerRowBorderDxfId="80" tableBorderDxfId="78" totalsRowBorderDxfId="77">
  <autoFilter ref="J1:J38" xr:uid="{4B5126AD-4DF2-473B-BD2F-9F72AB8F681F}"/>
  <tableColumns count="1">
    <tableColumn id="1" xr3:uid="{0AFF3095-F501-4AA0-8E92-0DED2CE749E0}" name="J_INFORMAŢII_ŞI_COMUNICAŢII" dataDxfId="76"/>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FD926FFD-0368-43CC-8CC9-205CD2C9A746}" name="K_ACTIVITĂŢI_FINANCIARE_ŞI_ASIGURĂRI" displayName="K_ACTIVITĂŢI_FINANCIARE_ŞI_ASIGURĂRI" ref="K1:K27" totalsRowShown="0" headerRowDxfId="75" dataDxfId="73" headerRowBorderDxfId="74" tableBorderDxfId="72" totalsRowBorderDxfId="71">
  <autoFilter ref="K1:K27" xr:uid="{FD926FFD-0368-43CC-8CC9-205CD2C9A746}"/>
  <tableColumns count="1">
    <tableColumn id="1" xr3:uid="{457F6D6D-5774-4CBE-9E2F-257406C13414}" name="K_ACTIVITĂŢI_FINANCIARE_ŞI_ASIGURĂRI" dataDxfId="70"/>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90D21C31-C836-41CB-97AD-CC214607725B}" name="L_TRANZACŢII_IMOBILIARE" displayName="L_TRANZACŢII_IMOBILIARE" ref="L1:L7" totalsRowShown="0" headerRowDxfId="69" dataDxfId="67" headerRowBorderDxfId="68" tableBorderDxfId="66" totalsRowBorderDxfId="65">
  <autoFilter ref="L1:L7" xr:uid="{90D21C31-C836-41CB-97AD-CC214607725B}"/>
  <tableColumns count="1">
    <tableColumn id="1" xr3:uid="{CD90ED31-4B57-42F8-8B0D-C94FA811E9BC}" name="L_TRANZACŢII_IMOBILIARE" dataDxfId="64"/>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37ECDE03-D4D9-4418-8DC6-3C737BCC3DB7}" name="M_ACTIVITĂŢI_PROFESIONALE_ŞTIINŢIFICE_ŞI_TEHNICE" displayName="M_ACTIVITĂŢI_PROFESIONALE_ŞTIINŢIFICE_ŞI_TEHNICE" ref="M1:M30" totalsRowShown="0" headerRowDxfId="63" dataDxfId="61" headerRowBorderDxfId="62" tableBorderDxfId="60" totalsRowBorderDxfId="59">
  <autoFilter ref="M1:M30" xr:uid="{37ECDE03-D4D9-4418-8DC6-3C737BCC3DB7}"/>
  <tableColumns count="1">
    <tableColumn id="1" xr3:uid="{F88C6D84-8082-42C1-91AC-4948BCA82E59}" name="M_ACTIVITĂŢI_PROFESIONALE_ŞTIINŢIFICE_ŞI_TEHNICE" dataDxfId="58"/>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8CE1965A-EAA8-4C36-B793-237D1FE0C3C9}" name="N_ACTIVITĂŢI_DE_SERVICII_ADMINISTRATIVE_ŞI_ACTIVITĂŢI_DE_SERVICII_SUPORT" displayName="N_ACTIVITĂŢI_DE_SERVICII_ADMINISTRATIVE_ŞI_ACTIVITĂŢI_DE_SERVICII_SUPORT" ref="N1:N47" totalsRowShown="0" headerRowDxfId="57" dataDxfId="55" headerRowBorderDxfId="56" tableBorderDxfId="54" totalsRowBorderDxfId="53">
  <autoFilter ref="N1:N47" xr:uid="{8CE1965A-EAA8-4C36-B793-237D1FE0C3C9}"/>
  <tableColumns count="1">
    <tableColumn id="1" xr3:uid="{868864F6-1F63-4463-B8A1-6FEACFCAB068}" name="N_ACTIVITĂŢI_DE_SERVICII_ADMINISTRATIVE_ŞI_ACTIVITĂŢI_DE_SERVICII_SUPORT" dataDxfId="52"/>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7BE5E8E5-6295-40A1-A08E-94D5B55FE83A}" name="O_ADMINISTRAŢIE_PUBLICĂ_ŞI_APĂRARE_ASIGURĂRI_SOCIALE_OBLIGATORII" displayName="O_ADMINISTRAŢIE_PUBLICĂ_ŞI_APĂRARE_ASIGURĂRI_SOCIALE_OBLIGATORII" ref="O1:O13" totalsRowShown="0" headerRowDxfId="51" dataDxfId="49" headerRowBorderDxfId="50" tableBorderDxfId="48" totalsRowBorderDxfId="47">
  <autoFilter ref="O1:O13" xr:uid="{7BE5E8E5-6295-40A1-A08E-94D5B55FE83A}"/>
  <tableColumns count="1">
    <tableColumn id="1" xr3:uid="{CBF19F13-D517-475A-BA49-36953189F1AD}" name="O_ADMINISTRAŢIE_PUBLICĂ_ŞI_APĂRARE_ASIGURĂRI_SOCIALE_OBLIGATORII" dataDxfId="46"/>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55AA853E-AA03-4E35-A804-404A5AD2E2ED}" name="P_ÎNVĂŢĂMÂNT" displayName="P_ÎNVĂŢĂMÂNT" ref="P1:P16" totalsRowShown="0" headerRowDxfId="45" dataDxfId="43" headerRowBorderDxfId="44" tableBorderDxfId="42" totalsRowBorderDxfId="41">
  <autoFilter ref="P1:P16" xr:uid="{55AA853E-AA03-4E35-A804-404A5AD2E2ED}"/>
  <tableColumns count="1">
    <tableColumn id="1" xr3:uid="{6CCB22FC-C944-4E77-A660-3B48286ED45D}" name="P_ÎNVĂŢĂMÂNT" dataDxfId="4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009296E-D56D-41F8-A766-086010D991EE}" name="servicii_consultanță" displayName="servicii_consultanță" ref="C82:D85" totalsRowShown="0" headerRowDxfId="143" dataDxfId="142" dataCellStyle="Normal 2">
  <autoFilter ref="C82:D85" xr:uid="{A009296E-D56D-41F8-A766-086010D991EE}"/>
  <tableColumns count="2">
    <tableColumn id="1" xr3:uid="{A6AB8A8D-6480-4DE8-AAD1-C62FB2854015}" name="servicii_consultanță" dataDxfId="141" dataCellStyle="Normal 2"/>
    <tableColumn id="4" xr3:uid="{CBCD380C-6541-4682-85CC-A99BB048D41D}" name="Cota" dataDxfId="140"/>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268889B-BCC7-4DA0-9C49-DF6B42FF6577}" name="Q_SĂNĂTATE_ŞI_ASISTENŢĂ_SOCIALĂ" displayName="Q_SĂNĂTATE_ŞI_ASISTENŢĂ_SOCIALĂ" ref="Q1:Q18" totalsRowShown="0" headerRowDxfId="39" dataDxfId="37" headerRowBorderDxfId="38" tableBorderDxfId="36" totalsRowBorderDxfId="35">
  <autoFilter ref="Q1:Q18" xr:uid="{3268889B-BCC7-4DA0-9C49-DF6B42FF6577}"/>
  <tableColumns count="1">
    <tableColumn id="1" xr3:uid="{4C3F49A7-4B7C-42CF-872D-D7826FF642DE}" name="Q_SĂNĂTATE_ŞI_ASISTENŢĂ_SOCIALĂ" dataDxfId="34"/>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4D6DBB7-26D3-4129-BA9A-3862F923CBDC}" name="R_ARTĂ_ACTIVITĂŢI_DE_RECREERE_ŞI_DE_AGREMENT" displayName="R_ARTĂ_ACTIVITĂŢI_DE_RECREERE_ŞI_DE_AGREMENT" ref="R1:R21" totalsRowShown="0" headerRowDxfId="33" dataDxfId="31" headerRowBorderDxfId="32" tableBorderDxfId="30" totalsRowBorderDxfId="29">
  <autoFilter ref="R1:R21" xr:uid="{04D6DBB7-26D3-4129-BA9A-3862F923CBDC}"/>
  <tableColumns count="1">
    <tableColumn id="1" xr3:uid="{1D21C364-4D71-4803-A94B-B19939591357}" name="R_ARTĂ_ACTIVITĂŢI_DE_RECREERE_ŞI_DE_AGREMENT" dataDxfId="28"/>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6A0ABAE9-B83F-41A4-9BD5-BA31986F03CA}" name="S_ALTE_ACTIVITĂŢI_DE_SERVICII" displayName="S_ALTE_ACTIVITĂŢI_DE_SERVICII" ref="S1:S27" totalsRowShown="0" headerRowDxfId="27" dataDxfId="25" headerRowBorderDxfId="26" tableBorderDxfId="24" totalsRowBorderDxfId="23">
  <autoFilter ref="S1:S27" xr:uid="{6A0ABAE9-B83F-41A4-9BD5-BA31986F03CA}"/>
  <tableColumns count="1">
    <tableColumn id="1" xr3:uid="{21A0954A-A14B-44EF-8C69-D1E76EFCA4CE}" name="S_ALTE_ACTIVITĂŢI_DE_SERVICII" dataDxfId="22"/>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D6CBD193-5C8C-44F8-82B1-92168DDA3919}" name="T_ACTIVITĂŢI_ALE_GOSPODĂRIILOR_CASNICE_ÎN_CALITATE_DE_ANGAJATOR_DE_PERSONAL_CASNIC_ACTIVITĂŢI_ALE_GOSPODĂRIILOR_CASNICE_DE_PRODUCERE_DE_BUNURI_ŞI_SERVICII_DESTINATE_CONSUMULUI_PROPRIU" displayName="T_ACTIVITĂŢI_ALE_GOSPODĂRIILOR_CASNICE_ÎN_CALITATE_DE_ANGAJATOR_DE_PERSONAL_CASNIC_ACTIVITĂŢI_ALE_GOSPODĂRIILOR_CASNICE_DE_PRODUCERE_DE_BUNURI_ŞI_SERVICII_DESTINATE_CONSUMULUI_PROPRIU" ref="T1:T5" totalsRowShown="0" headerRowDxfId="21" dataDxfId="19" headerRowBorderDxfId="20" tableBorderDxfId="18" totalsRowBorderDxfId="17">
  <autoFilter ref="T1:T5" xr:uid="{D6CBD193-5C8C-44F8-82B1-92168DDA3919}"/>
  <tableColumns count="1">
    <tableColumn id="1" xr3:uid="{F556AC47-F33B-488B-9879-2EB6C568AAB3}" name="T_ACTIVITĂŢI_ALE_GOSPODĂRIILOR_CASNICE_ÎN_CALITATE_DE_ANGAJATOR_DE_PERSONAL_CASNIC_ACTIVITĂŢI_ALE_GOSPODĂRIILOR_CASNICE_DE_PRODUCERE_DE_BUNURI_ŞI_SERVICII_DESTINATE_CONSUMULUI_PROPRIU" dataDxfId="16"/>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44E2E18C-077D-48DC-B9F4-3F81486A13CB}" name="U_ACTIVITĂŢI_ALE_ORGANIZAŢIILOR_ŞI_ORGANISMELOR_EXTRATERITORIALE" displayName="U_ACTIVITĂŢI_ALE_ORGANIZAŢIILOR_ŞI_ORGANISMELOR_EXTRATERITORIALE" ref="U1:U2" totalsRowShown="0" headerRowDxfId="15" dataDxfId="13" headerRowBorderDxfId="14" tableBorderDxfId="12" totalsRowBorderDxfId="11">
  <autoFilter ref="U1:U2" xr:uid="{44E2E18C-077D-48DC-B9F4-3F81486A13CB}"/>
  <tableColumns count="1">
    <tableColumn id="1" xr3:uid="{C973AE3E-69BC-43C6-818D-EB77F77A5642}" name="U_ACTIVITĂŢI_ALE_ORGANIZAŢIILOR_ŞI_ORGANISMELOR_EXTRATERITORIALE" dataDxfId="1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359BCC6E-8321-467E-87D4-8166469B02A0}" name="Table7" displayName="Table7" ref="C87:C90" totalsRowShown="0" headerRowDxfId="139" headerRowBorderDxfId="138" tableBorderDxfId="137" totalsRowBorderDxfId="136" headerRowCellStyle="Normal 2">
  <autoFilter ref="C87:C90" xr:uid="{359BCC6E-8321-467E-87D4-8166469B02A0}"/>
  <tableColumns count="1">
    <tableColumn id="1" xr3:uid="{732D95D7-906C-454A-B5BF-6FA03ABC9A4C}" name="Amplasarea afacerii"/>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CB7E562-11BD-4DAD-AB89-1EAC1DD2A56D}" name="A_AGRICULTURĂ_SILVICULTURĂ_ŞI_PESCUIT" displayName="A_AGRICULTURĂ_SILVICULTURĂ_ŞI_PESCUIT" ref="A1:A49" totalsRowShown="0" headerRowDxfId="135" dataDxfId="133" headerRowBorderDxfId="134" tableBorderDxfId="132" totalsRowBorderDxfId="131">
  <autoFilter ref="A1:A49" xr:uid="{4CB7E562-11BD-4DAD-AB89-1EAC1DD2A56D}"/>
  <tableColumns count="1">
    <tableColumn id="1" xr3:uid="{B3BA1D0A-3783-47AB-ABE7-D941C5EE4552}" name="A_AGRICULTURĂ_SILVICULTURĂ_ŞI_PESCUIT" dataDxfId="130"/>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5BB349F-9808-4377-BD88-D20E3CD35E21}" name="B_INDUSTRIA_EXTRACTIVĂ" displayName="B_INDUSTRIA_EXTRACTIVĂ" ref="B1:B24" totalsRowShown="0" headerRowDxfId="129" dataDxfId="127" headerRowBorderDxfId="128" tableBorderDxfId="126" totalsRowBorderDxfId="125">
  <autoFilter ref="B1:B24" xr:uid="{E5BB349F-9808-4377-BD88-D20E3CD35E21}"/>
  <tableColumns count="1">
    <tableColumn id="1" xr3:uid="{FD24F533-CAAF-4E20-AE12-EB346DBC5A2B}" name="B_INDUSTRIA_EXTRACTIVĂ" dataDxfId="124"/>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6750108-FD83-48C5-8377-93CF242B20CA}" name="C_INDUSTRIA_PRELUCRĂTOARE" displayName="C_INDUSTRIA_PRELUCRĂTOARE" ref="C1:C304" totalsRowShown="0" headerRowDxfId="123" dataDxfId="121" headerRowBorderDxfId="122" tableBorderDxfId="120" totalsRowBorderDxfId="119">
  <autoFilter ref="C1:C304" xr:uid="{A6750108-FD83-48C5-8377-93CF242B20CA}"/>
  <tableColumns count="1">
    <tableColumn id="1" xr3:uid="{06D0F395-6288-4614-9DE2-5BC6AB24FD86}" name="C_INDUSTRIA_PRELUCRĂTOARE" dataDxfId="118"/>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EED0B4A-91E3-439F-A8F8-76BB4EC02129}" name="D_PRODUCŢIA_ŞI_FURNIZAREA_DE_ENERGIE_ELECTRICĂ_ŞI_TERMICĂ_GAZE_APĂ_CALDĂ_ŞI_AER_CONDIŢIONAT" displayName="D_PRODUCŢIA_ŞI_FURNIZAREA_DE_ENERGIE_ELECTRICĂ_ŞI_TERMICĂ_GAZE_APĂ_CALDĂ_ŞI_AER_CONDIŢIONAT" ref="D1:D12" totalsRowShown="0" headerRowDxfId="117" dataDxfId="115" headerRowBorderDxfId="116" tableBorderDxfId="114" totalsRowBorderDxfId="113">
  <autoFilter ref="D1:D12" xr:uid="{FEED0B4A-91E3-439F-A8F8-76BB4EC02129}"/>
  <tableColumns count="1">
    <tableColumn id="1" xr3:uid="{B12D209F-7D53-4262-BF1E-B016EA2C56B5}" name="D_PRODUCŢIA_ŞI_FURNIZAREA_DE_ENERGIE_ELECTRICĂ_ŞI_TERMICĂ_GAZE_APĂ_CALDĂ_ŞI_AER_CONDIŢIONAT" dataDxfId="112"/>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5768F77-D331-4319-B425-D30A6F3FEA98}" name="E_DISTRIBUŢIA_APEI_SALUBRITATE_GESTIONAREA_DEŞEURILOR_ACTIVITĂŢI_DE_DECONTAMINARE" displayName="E_DISTRIBUŢIA_APEI_SALUBRITATE_GESTIONAREA_DEŞEURILOR_ACTIVITĂŢI_DE_DECONTAMINARE" ref="E1:E14" totalsRowShown="0" headerRowDxfId="111" dataDxfId="109" headerRowBorderDxfId="110" tableBorderDxfId="108" totalsRowBorderDxfId="107">
  <autoFilter ref="E1:E14" xr:uid="{95768F77-D331-4319-B425-D30A6F3FEA98}"/>
  <tableColumns count="1">
    <tableColumn id="1" xr3:uid="{53257F05-6461-4C0D-97FA-D14E1F66C8DC}" name="E_DISTRIBUŢIA_APEI_SALUBRITATE_GESTIONAREA_DEŞEURILOR_ACTIVITĂŢI_DE_DECONTAMINARE" dataDxfId="106"/>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0141B7B-CF0A-4E1A-9152-BBEFC321E7E9}" name="F_CONSTRUCŢII" displayName="F_CONSTRUCŢII" ref="F1:F33" totalsRowShown="0" headerRowDxfId="105" dataDxfId="103" headerRowBorderDxfId="104" tableBorderDxfId="102" totalsRowBorderDxfId="101">
  <autoFilter ref="F1:F33" xr:uid="{40141B7B-CF0A-4E1A-9152-BBEFC321E7E9}"/>
  <tableColumns count="1">
    <tableColumn id="1" xr3:uid="{7A812DC8-A942-416E-B195-6FC8635D1BD7}" name="F_CONSTRUCŢII" dataDxfId="100"/>
  </tableColumns>
  <tableStyleInfo name="TableStyleMedium2" showFirstColumn="0" showLastColumn="0" showRowStripes="1" showColumnStripes="0"/>
</table>
</file>

<file path=xl/theme/theme1.xml><?xml version="1.0" encoding="utf-8"?>
<a:theme xmlns:a="http://schemas.openxmlformats.org/drawingml/2006/main" name="Temă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table" Target="../tables/table10.xml"/><Relationship Id="rId13" Type="http://schemas.openxmlformats.org/officeDocument/2006/relationships/table" Target="../tables/table15.xml"/><Relationship Id="rId18" Type="http://schemas.openxmlformats.org/officeDocument/2006/relationships/table" Target="../tables/table20.xml"/><Relationship Id="rId3" Type="http://schemas.openxmlformats.org/officeDocument/2006/relationships/table" Target="../tables/table5.xml"/><Relationship Id="rId21" Type="http://schemas.openxmlformats.org/officeDocument/2006/relationships/table" Target="../tables/table23.xml"/><Relationship Id="rId7" Type="http://schemas.openxmlformats.org/officeDocument/2006/relationships/table" Target="../tables/table9.xml"/><Relationship Id="rId12" Type="http://schemas.openxmlformats.org/officeDocument/2006/relationships/table" Target="../tables/table14.xml"/><Relationship Id="rId17" Type="http://schemas.openxmlformats.org/officeDocument/2006/relationships/table" Target="../tables/table19.xml"/><Relationship Id="rId2" Type="http://schemas.openxmlformats.org/officeDocument/2006/relationships/table" Target="../tables/table4.xml"/><Relationship Id="rId16" Type="http://schemas.openxmlformats.org/officeDocument/2006/relationships/table" Target="../tables/table18.xml"/><Relationship Id="rId20" Type="http://schemas.openxmlformats.org/officeDocument/2006/relationships/table" Target="../tables/table22.xml"/><Relationship Id="rId1" Type="http://schemas.openxmlformats.org/officeDocument/2006/relationships/printerSettings" Target="../printerSettings/printerSettings8.bin"/><Relationship Id="rId6" Type="http://schemas.openxmlformats.org/officeDocument/2006/relationships/table" Target="../tables/table8.xml"/><Relationship Id="rId11" Type="http://schemas.openxmlformats.org/officeDocument/2006/relationships/table" Target="../tables/table13.xml"/><Relationship Id="rId5" Type="http://schemas.openxmlformats.org/officeDocument/2006/relationships/table" Target="../tables/table7.xml"/><Relationship Id="rId15" Type="http://schemas.openxmlformats.org/officeDocument/2006/relationships/table" Target="../tables/table17.xml"/><Relationship Id="rId10" Type="http://schemas.openxmlformats.org/officeDocument/2006/relationships/table" Target="../tables/table12.xml"/><Relationship Id="rId19" Type="http://schemas.openxmlformats.org/officeDocument/2006/relationships/table" Target="../tables/table21.xml"/><Relationship Id="rId4" Type="http://schemas.openxmlformats.org/officeDocument/2006/relationships/table" Target="../tables/table6.xml"/><Relationship Id="rId9" Type="http://schemas.openxmlformats.org/officeDocument/2006/relationships/table" Target="../tables/table11.xml"/><Relationship Id="rId14" Type="http://schemas.openxmlformats.org/officeDocument/2006/relationships/table" Target="../tables/table16.xml"/><Relationship Id="rId22" Type="http://schemas.openxmlformats.org/officeDocument/2006/relationships/table" Target="../tables/table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F11F5B-F211-4EF4-9D61-13AFDAB8512D}">
  <sheetPr>
    <tabColor theme="8" tint="0.79998168889431442"/>
    <pageSetUpPr autoPageBreaks="0"/>
  </sheetPr>
  <dimension ref="A1:S89"/>
  <sheetViews>
    <sheetView workbookViewId="0">
      <selection activeCell="C4" sqref="C4"/>
    </sheetView>
  </sheetViews>
  <sheetFormatPr defaultColWidth="9.140625" defaultRowHeight="12.75" outlineLevelRow="1" x14ac:dyDescent="0.2"/>
  <cols>
    <col min="1" max="1" width="4" style="157" bestFit="1" customWidth="1"/>
    <col min="2" max="2" width="34.42578125" style="157" customWidth="1"/>
    <col min="3" max="3" width="21.7109375" style="157" customWidth="1"/>
    <col min="4" max="4" width="11.42578125" style="157" customWidth="1"/>
    <col min="5" max="6" width="11.140625" style="157" customWidth="1"/>
    <col min="7" max="7" width="16.85546875" style="157" customWidth="1"/>
    <col min="8" max="8" width="62.28515625" style="157" customWidth="1"/>
    <col min="9" max="9" width="14.7109375" style="157" customWidth="1"/>
    <col min="10" max="13" width="15.85546875" style="157" customWidth="1"/>
    <col min="14" max="14" width="31.140625" style="157" customWidth="1"/>
    <col min="15" max="17" width="21.5703125" style="157" customWidth="1"/>
    <col min="18" max="18" width="8.5703125" style="157" customWidth="1"/>
    <col min="19" max="19" width="6.7109375" style="157" customWidth="1"/>
    <col min="20" max="16384" width="9.140625" style="157"/>
  </cols>
  <sheetData>
    <row r="1" spans="1:18" ht="15" customHeight="1" x14ac:dyDescent="0.2">
      <c r="A1" s="436"/>
      <c r="B1" s="436"/>
      <c r="C1" s="436"/>
    </row>
    <row r="2" spans="1:18" ht="21.75" customHeight="1" x14ac:dyDescent="0.2">
      <c r="A2" s="158" t="s">
        <v>149</v>
      </c>
      <c r="B2" s="158"/>
      <c r="C2" s="158" t="e">
        <f>#REF!</f>
        <v>#REF!</v>
      </c>
    </row>
    <row r="3" spans="1:18" ht="21.75" customHeight="1" x14ac:dyDescent="0.2">
      <c r="A3" s="158"/>
      <c r="B3" s="156" t="s">
        <v>339</v>
      </c>
      <c r="C3" s="158" t="s">
        <v>1360</v>
      </c>
    </row>
    <row r="4" spans="1:18" ht="28.5" x14ac:dyDescent="0.2">
      <c r="A4" s="158"/>
      <c r="B4" s="156" t="s">
        <v>340</v>
      </c>
      <c r="C4" s="158" t="s">
        <v>341</v>
      </c>
    </row>
    <row r="5" spans="1:18" ht="13.5" customHeight="1" x14ac:dyDescent="0.2">
      <c r="A5" s="437"/>
      <c r="B5" s="437"/>
      <c r="C5" s="437"/>
    </row>
    <row r="6" spans="1:18" ht="25.5" x14ac:dyDescent="0.2">
      <c r="A6" s="159" t="s">
        <v>45</v>
      </c>
      <c r="B6" s="159" t="s">
        <v>20</v>
      </c>
      <c r="C6" s="159" t="s">
        <v>150</v>
      </c>
      <c r="D6" s="160" t="e">
        <f>#REF!</f>
        <v>#REF!</v>
      </c>
      <c r="E6" s="160" t="e">
        <f>#REF!</f>
        <v>#REF!</v>
      </c>
      <c r="F6" s="160" t="e">
        <f>#REF!</f>
        <v>#REF!</v>
      </c>
      <c r="G6" s="160" t="s">
        <v>151</v>
      </c>
      <c r="H6" s="161" t="s">
        <v>152</v>
      </c>
      <c r="I6" s="161" t="s">
        <v>302</v>
      </c>
      <c r="J6" s="161" t="s">
        <v>299</v>
      </c>
      <c r="K6" s="161" t="s">
        <v>300</v>
      </c>
      <c r="L6" s="161" t="s">
        <v>301</v>
      </c>
      <c r="M6" s="161" t="s">
        <v>324</v>
      </c>
      <c r="N6" s="161" t="s">
        <v>323</v>
      </c>
      <c r="O6" s="161" t="s">
        <v>327</v>
      </c>
      <c r="P6" s="161" t="s">
        <v>328</v>
      </c>
      <c r="Q6" s="161" t="s">
        <v>329</v>
      </c>
    </row>
    <row r="7" spans="1:18" ht="15.75" customHeight="1" x14ac:dyDescent="0.2">
      <c r="A7" s="162"/>
      <c r="B7" s="162"/>
      <c r="C7" s="162"/>
      <c r="D7" s="163"/>
      <c r="E7" s="163"/>
      <c r="F7" s="163"/>
      <c r="G7" s="163"/>
      <c r="H7" s="164"/>
      <c r="I7" s="164"/>
      <c r="J7" s="164"/>
      <c r="K7" s="164"/>
      <c r="L7" s="164"/>
      <c r="M7" s="164"/>
      <c r="N7" s="164"/>
      <c r="O7" s="164"/>
      <c r="P7" s="164"/>
      <c r="Q7" s="164"/>
    </row>
    <row r="8" spans="1:18" ht="16.5" customHeight="1" x14ac:dyDescent="0.2">
      <c r="A8" s="165" t="s">
        <v>153</v>
      </c>
      <c r="B8" s="159"/>
      <c r="C8" s="159"/>
      <c r="D8" s="166"/>
      <c r="E8" s="166"/>
      <c r="F8" s="166"/>
      <c r="G8" s="166"/>
      <c r="H8" s="161"/>
      <c r="I8" s="161"/>
      <c r="J8" s="161"/>
      <c r="K8" s="161"/>
      <c r="L8" s="161"/>
      <c r="M8" s="161"/>
      <c r="N8" s="161"/>
      <c r="O8" s="161"/>
      <c r="P8" s="161"/>
      <c r="Q8" s="161"/>
    </row>
    <row r="9" spans="1:18" s="172" customFormat="1" ht="25.5" outlineLevel="1" x14ac:dyDescent="0.25">
      <c r="A9" s="167">
        <v>1</v>
      </c>
      <c r="B9" s="295" t="s">
        <v>154</v>
      </c>
      <c r="C9" s="169" t="s">
        <v>155</v>
      </c>
      <c r="D9" s="170" t="e">
        <f>#REF!/#REF!</f>
        <v>#REF!</v>
      </c>
      <c r="E9" s="170" t="e">
        <f>#REF!/#REF!</f>
        <v>#REF!</v>
      </c>
      <c r="F9" s="170" t="e">
        <f>#REF!/#REF!</f>
        <v>#REF!</v>
      </c>
      <c r="G9" s="171"/>
      <c r="H9" s="168" t="s">
        <v>156</v>
      </c>
      <c r="I9" s="168"/>
      <c r="J9" s="168"/>
      <c r="K9" s="168"/>
      <c r="L9" s="168"/>
      <c r="M9" s="168"/>
      <c r="N9" s="168"/>
      <c r="O9" s="168"/>
      <c r="P9" s="168"/>
      <c r="Q9" s="168"/>
    </row>
    <row r="10" spans="1:18" s="172" customFormat="1" ht="25.5" outlineLevel="1" x14ac:dyDescent="0.25">
      <c r="A10" s="167">
        <v>2</v>
      </c>
      <c r="B10" s="168" t="s">
        <v>157</v>
      </c>
      <c r="C10" s="169" t="s">
        <v>158</v>
      </c>
      <c r="D10" s="170" t="e">
        <f>#REF!/#REF!</f>
        <v>#REF!</v>
      </c>
      <c r="E10" s="170" t="e">
        <f>#REF!/#REF!</f>
        <v>#REF!</v>
      </c>
      <c r="F10" s="170" t="e">
        <f>#REF!/#REF!</f>
        <v>#REF!</v>
      </c>
      <c r="G10" s="171"/>
      <c r="H10" s="168" t="s">
        <v>159</v>
      </c>
      <c r="I10" s="168"/>
      <c r="J10" s="168"/>
      <c r="K10" s="168"/>
      <c r="L10" s="168"/>
      <c r="M10" s="168"/>
      <c r="N10" s="168"/>
      <c r="O10" s="168"/>
      <c r="P10" s="168"/>
      <c r="Q10" s="168"/>
    </row>
    <row r="11" spans="1:18" s="172" customFormat="1" ht="38.25" outlineLevel="1" x14ac:dyDescent="0.25">
      <c r="A11" s="167">
        <v>3</v>
      </c>
      <c r="B11" s="295" t="s">
        <v>160</v>
      </c>
      <c r="C11" s="169" t="s">
        <v>161</v>
      </c>
      <c r="D11" s="170" t="e">
        <f>#REF!/#REF!</f>
        <v>#REF!</v>
      </c>
      <c r="E11" s="170" t="e">
        <f>#REF!/#REF!</f>
        <v>#REF!</v>
      </c>
      <c r="F11" s="170" t="e">
        <f>#REF!/#REF!</f>
        <v>#REF!</v>
      </c>
      <c r="G11" s="171"/>
      <c r="H11" s="168" t="s">
        <v>162</v>
      </c>
      <c r="I11" s="168"/>
      <c r="J11" s="168"/>
      <c r="K11" s="168"/>
      <c r="L11" s="168"/>
      <c r="M11" s="168"/>
      <c r="N11" s="168"/>
      <c r="O11" s="168"/>
      <c r="P11" s="168"/>
      <c r="Q11" s="168"/>
    </row>
    <row r="12" spans="1:18" s="172" customFormat="1" ht="38.25" outlineLevel="1" x14ac:dyDescent="0.25">
      <c r="A12" s="167">
        <v>4</v>
      </c>
      <c r="B12" s="295" t="s">
        <v>163</v>
      </c>
      <c r="C12" s="169" t="s">
        <v>164</v>
      </c>
      <c r="D12" s="170" t="e">
        <f>#REF!/#REF!</f>
        <v>#REF!</v>
      </c>
      <c r="E12" s="170" t="e">
        <f>#REF!/#REF!</f>
        <v>#REF!</v>
      </c>
      <c r="F12" s="170" t="e">
        <f>#REF!/#REF!</f>
        <v>#REF!</v>
      </c>
      <c r="G12" s="171"/>
      <c r="H12" s="168" t="s">
        <v>165</v>
      </c>
      <c r="I12" s="168"/>
      <c r="J12" s="168"/>
      <c r="K12" s="168"/>
      <c r="L12" s="168"/>
      <c r="M12" s="168"/>
      <c r="N12" s="168"/>
      <c r="O12" s="168"/>
      <c r="P12" s="168"/>
      <c r="Q12" s="168"/>
    </row>
    <row r="13" spans="1:18" s="172" customFormat="1" ht="25.5" outlineLevel="1" x14ac:dyDescent="0.25">
      <c r="A13" s="167">
        <v>5</v>
      </c>
      <c r="B13" s="295" t="s">
        <v>166</v>
      </c>
      <c r="C13" s="169" t="s">
        <v>167</v>
      </c>
      <c r="D13" s="170" t="e">
        <f>#REF!/#REF!</f>
        <v>#REF!</v>
      </c>
      <c r="E13" s="170" t="e">
        <f>#REF!/#REF!</f>
        <v>#REF!</v>
      </c>
      <c r="F13" s="170" t="e">
        <f>#REF!/#REF!</f>
        <v>#REF!</v>
      </c>
      <c r="G13" s="171"/>
      <c r="H13" s="168" t="s">
        <v>168</v>
      </c>
      <c r="I13" s="168"/>
      <c r="J13" s="168"/>
      <c r="K13" s="168"/>
      <c r="L13" s="168"/>
      <c r="M13" s="168"/>
      <c r="N13" s="168"/>
      <c r="O13" s="168"/>
      <c r="P13" s="168"/>
      <c r="Q13" s="168"/>
    </row>
    <row r="14" spans="1:18" s="172" customFormat="1" ht="63.75" outlineLevel="1" x14ac:dyDescent="0.25">
      <c r="A14" s="167">
        <v>6</v>
      </c>
      <c r="B14" s="168" t="s">
        <v>169</v>
      </c>
      <c r="C14" s="169" t="s">
        <v>170</v>
      </c>
      <c r="D14" s="173" t="e">
        <f>#REF!/#REF!</f>
        <v>#REF!</v>
      </c>
      <c r="E14" s="173" t="e">
        <f>#REF!/#REF!</f>
        <v>#REF!</v>
      </c>
      <c r="F14" s="173" t="e">
        <f>#REF!/#REF!</f>
        <v>#REF!</v>
      </c>
      <c r="G14" s="174" t="s">
        <v>171</v>
      </c>
      <c r="H14" s="168" t="s">
        <v>172</v>
      </c>
      <c r="I14" s="295"/>
      <c r="J14" s="295"/>
      <c r="K14" s="295"/>
      <c r="L14" s="295"/>
      <c r="M14" s="168"/>
      <c r="N14" s="186"/>
      <c r="O14" s="296"/>
      <c r="P14" s="296"/>
      <c r="Q14" s="296"/>
    </row>
    <row r="15" spans="1:18" s="172" customFormat="1" ht="51" outlineLevel="1" x14ac:dyDescent="0.25">
      <c r="A15" s="167">
        <v>7</v>
      </c>
      <c r="B15" s="168" t="s">
        <v>173</v>
      </c>
      <c r="C15" s="169" t="s">
        <v>174</v>
      </c>
      <c r="D15" s="173" t="e">
        <f>#REF!/#REF!</f>
        <v>#REF!</v>
      </c>
      <c r="E15" s="173" t="e">
        <f>#REF!/#REF!</f>
        <v>#REF!</v>
      </c>
      <c r="F15" s="173" t="e">
        <f>#REF!/#REF!</f>
        <v>#REF!</v>
      </c>
      <c r="G15" s="174" t="s">
        <v>175</v>
      </c>
      <c r="H15" s="168" t="s">
        <v>176</v>
      </c>
      <c r="I15" s="168"/>
      <c r="J15" s="168"/>
      <c r="K15" s="168"/>
      <c r="L15" s="168"/>
      <c r="M15" s="168"/>
      <c r="N15" s="168"/>
      <c r="O15" s="168"/>
      <c r="P15" s="168"/>
      <c r="Q15" s="168"/>
      <c r="R15" s="175">
        <v>0.5</v>
      </c>
    </row>
    <row r="16" spans="1:18" s="172" customFormat="1" ht="63.75" outlineLevel="1" x14ac:dyDescent="0.25">
      <c r="A16" s="167">
        <v>8</v>
      </c>
      <c r="B16" s="168" t="s">
        <v>177</v>
      </c>
      <c r="C16" s="169" t="s">
        <v>178</v>
      </c>
      <c r="D16" s="170" t="e">
        <f>#REF!/#REF!</f>
        <v>#REF!</v>
      </c>
      <c r="E16" s="170" t="e">
        <f>#REF!/#REF!</f>
        <v>#REF!</v>
      </c>
      <c r="F16" s="170" t="e">
        <f>#REF!/#REF!</f>
        <v>#REF!</v>
      </c>
      <c r="G16" s="171"/>
      <c r="H16" s="168" t="s">
        <v>179</v>
      </c>
      <c r="I16" s="168"/>
      <c r="J16" s="168"/>
      <c r="K16" s="168"/>
      <c r="L16" s="168"/>
      <c r="M16" s="168"/>
      <c r="N16" s="168"/>
      <c r="O16" s="168"/>
      <c r="P16" s="168"/>
      <c r="Q16" s="168"/>
    </row>
    <row r="17" spans="1:17" ht="21" customHeight="1" x14ac:dyDescent="0.2">
      <c r="A17" s="165" t="s">
        <v>180</v>
      </c>
      <c r="B17" s="159"/>
      <c r="C17" s="159"/>
      <c r="D17" s="176"/>
      <c r="E17" s="176"/>
      <c r="F17" s="176"/>
      <c r="G17" s="177"/>
      <c r="H17" s="161"/>
      <c r="I17" s="161"/>
      <c r="J17" s="161"/>
      <c r="K17" s="161"/>
      <c r="L17" s="161"/>
      <c r="M17" s="161"/>
      <c r="N17" s="161"/>
      <c r="O17" s="161"/>
      <c r="P17" s="161"/>
      <c r="Q17" s="161"/>
    </row>
    <row r="18" spans="1:17" s="172" customFormat="1" ht="38.25" outlineLevel="1" x14ac:dyDescent="0.25">
      <c r="A18" s="167">
        <v>9</v>
      </c>
      <c r="B18" s="168" t="s">
        <v>181</v>
      </c>
      <c r="C18" s="169" t="s">
        <v>182</v>
      </c>
      <c r="D18" s="173" t="e">
        <f>#REF!/#REF!</f>
        <v>#REF!</v>
      </c>
      <c r="E18" s="173" t="e">
        <f>#REF!/#REF!</f>
        <v>#REF!</v>
      </c>
      <c r="F18" s="173" t="e">
        <f>#REF!/#REF!</f>
        <v>#REF!</v>
      </c>
      <c r="G18" s="174" t="s">
        <v>183</v>
      </c>
      <c r="H18" s="168" t="s">
        <v>184</v>
      </c>
      <c r="I18" s="168"/>
      <c r="J18" s="295"/>
      <c r="K18" s="295"/>
      <c r="L18" s="295"/>
      <c r="M18" s="168"/>
      <c r="N18" s="186"/>
      <c r="O18" s="296"/>
      <c r="P18" s="296"/>
      <c r="Q18" s="296"/>
    </row>
    <row r="19" spans="1:17" s="172" customFormat="1" ht="44.25" customHeight="1" outlineLevel="1" x14ac:dyDescent="0.25">
      <c r="A19" s="167">
        <v>10</v>
      </c>
      <c r="B19" s="168" t="s">
        <v>185</v>
      </c>
      <c r="C19" s="169" t="s">
        <v>186</v>
      </c>
      <c r="D19" s="173" t="e">
        <f>#REF!/#REF!</f>
        <v>#REF!</v>
      </c>
      <c r="E19" s="173" t="e">
        <f>#REF!/#REF!</f>
        <v>#REF!</v>
      </c>
      <c r="F19" s="173" t="e">
        <f>#REF!/#REF!</f>
        <v>#REF!</v>
      </c>
      <c r="G19" s="174" t="s">
        <v>175</v>
      </c>
      <c r="H19" s="168" t="s">
        <v>187</v>
      </c>
      <c r="I19" s="295"/>
      <c r="J19" s="295"/>
      <c r="K19" s="295"/>
      <c r="L19" s="295"/>
      <c r="M19" s="168"/>
      <c r="N19" s="186"/>
      <c r="O19" s="296"/>
      <c r="P19" s="296"/>
      <c r="Q19" s="296"/>
    </row>
    <row r="20" spans="1:17" s="172" customFormat="1" ht="51" outlineLevel="1" x14ac:dyDescent="0.25">
      <c r="A20" s="167">
        <v>11</v>
      </c>
      <c r="B20" s="168" t="s">
        <v>188</v>
      </c>
      <c r="C20" s="169" t="s">
        <v>189</v>
      </c>
      <c r="D20" s="173" t="e">
        <f>#REF!/#REF!</f>
        <v>#REF!</v>
      </c>
      <c r="E20" s="173" t="e">
        <f>#REF!/#REF!</f>
        <v>#REF!</v>
      </c>
      <c r="F20" s="173" t="e">
        <f>#REF!/#REF!</f>
        <v>#REF!</v>
      </c>
      <c r="G20" s="174" t="s">
        <v>190</v>
      </c>
      <c r="H20" s="168" t="s">
        <v>191</v>
      </c>
      <c r="I20" s="168"/>
      <c r="J20" s="295"/>
      <c r="K20" s="295"/>
      <c r="L20" s="295"/>
      <c r="M20" s="168"/>
      <c r="N20" s="186"/>
      <c r="O20" s="186"/>
      <c r="P20" s="186"/>
      <c r="Q20" s="186"/>
    </row>
    <row r="21" spans="1:17" s="172" customFormat="1" ht="51" outlineLevel="1" x14ac:dyDescent="0.25">
      <c r="A21" s="167">
        <v>12</v>
      </c>
      <c r="B21" s="168" t="s">
        <v>192</v>
      </c>
      <c r="C21" s="169" t="s">
        <v>193</v>
      </c>
      <c r="D21" s="297"/>
      <c r="E21" s="297"/>
      <c r="F21" s="297"/>
      <c r="G21" s="174" t="s">
        <v>194</v>
      </c>
      <c r="H21" s="168" t="s">
        <v>195</v>
      </c>
      <c r="I21" s="168"/>
      <c r="J21" s="295"/>
      <c r="K21" s="295"/>
      <c r="L21" s="295"/>
      <c r="M21" s="168"/>
      <c r="N21" s="186"/>
      <c r="O21" s="296"/>
      <c r="P21" s="296"/>
      <c r="Q21" s="296"/>
    </row>
    <row r="22" spans="1:17" s="172" customFormat="1" ht="40.5" customHeight="1" outlineLevel="1" x14ac:dyDescent="0.25">
      <c r="A22" s="167">
        <v>13</v>
      </c>
      <c r="B22" s="168" t="s">
        <v>196</v>
      </c>
      <c r="C22" s="169" t="s">
        <v>197</v>
      </c>
      <c r="D22" s="170" t="e">
        <f>#REF!/#REF!</f>
        <v>#REF!</v>
      </c>
      <c r="E22" s="170" t="e">
        <f>#REF!/#REF!</f>
        <v>#REF!</v>
      </c>
      <c r="F22" s="170" t="e">
        <f>#REF!/#REF!</f>
        <v>#REF!</v>
      </c>
      <c r="G22" s="174" t="s">
        <v>198</v>
      </c>
      <c r="H22" s="168" t="s">
        <v>199</v>
      </c>
      <c r="I22" s="168"/>
      <c r="J22" s="295"/>
      <c r="K22" s="295"/>
      <c r="L22" s="295"/>
      <c r="M22" s="168"/>
      <c r="N22" s="186"/>
      <c r="O22" s="296"/>
      <c r="P22" s="296"/>
      <c r="Q22" s="296"/>
    </row>
    <row r="23" spans="1:17" ht="38.25" outlineLevel="1" x14ac:dyDescent="0.2">
      <c r="A23" s="167">
        <v>14</v>
      </c>
      <c r="B23" s="168" t="s">
        <v>200</v>
      </c>
      <c r="C23" s="169" t="s">
        <v>201</v>
      </c>
      <c r="D23" s="170" t="e">
        <f>(#REF!-#REF!)/#REF!</f>
        <v>#REF!</v>
      </c>
      <c r="E23" s="170" t="e">
        <f>(#REF!-#REF!)/#REF!</f>
        <v>#REF!</v>
      </c>
      <c r="F23" s="170" t="e">
        <f>(#REF!-#REF!)/#REF!</f>
        <v>#REF!</v>
      </c>
      <c r="G23" s="171" t="s">
        <v>202</v>
      </c>
      <c r="H23" s="168" t="s">
        <v>203</v>
      </c>
      <c r="I23" s="168"/>
      <c r="J23" s="295"/>
      <c r="K23" s="295"/>
      <c r="L23" s="295"/>
      <c r="M23" s="168"/>
      <c r="N23" s="186"/>
      <c r="O23" s="296"/>
      <c r="P23" s="296"/>
      <c r="Q23" s="296"/>
    </row>
    <row r="24" spans="1:17" ht="38.25" outlineLevel="1" x14ac:dyDescent="0.2">
      <c r="A24" s="167">
        <v>15</v>
      </c>
      <c r="B24" s="168" t="s">
        <v>204</v>
      </c>
      <c r="C24" s="169" t="s">
        <v>205</v>
      </c>
      <c r="D24" s="178" t="e">
        <f>#REF!/#REF!</f>
        <v>#REF!</v>
      </c>
      <c r="E24" s="178" t="e">
        <f>#REF!/#REF!</f>
        <v>#REF!</v>
      </c>
      <c r="F24" s="178" t="e">
        <f>#REF!/#REF!</f>
        <v>#REF!</v>
      </c>
      <c r="G24" s="179" t="s">
        <v>206</v>
      </c>
      <c r="H24" s="180" t="s">
        <v>207</v>
      </c>
      <c r="I24" s="180"/>
      <c r="J24" s="180"/>
      <c r="K24" s="180"/>
      <c r="L24" s="180"/>
      <c r="M24" s="180"/>
      <c r="N24" s="180"/>
      <c r="O24" s="180"/>
      <c r="P24" s="180"/>
      <c r="Q24" s="180"/>
    </row>
    <row r="25" spans="1:17" s="172" customFormat="1" ht="48.75" customHeight="1" outlineLevel="1" x14ac:dyDescent="0.25">
      <c r="A25" s="167">
        <v>16</v>
      </c>
      <c r="B25" s="168" t="s">
        <v>208</v>
      </c>
      <c r="C25" s="169" t="s">
        <v>209</v>
      </c>
      <c r="D25" s="173"/>
      <c r="E25" s="173"/>
      <c r="F25" s="173"/>
      <c r="G25" s="174" t="s">
        <v>210</v>
      </c>
      <c r="H25" s="168" t="s">
        <v>211</v>
      </c>
      <c r="I25" s="168"/>
      <c r="J25" s="168"/>
      <c r="K25" s="168"/>
      <c r="L25" s="168"/>
      <c r="M25" s="168"/>
      <c r="N25" s="168"/>
      <c r="O25" s="168"/>
      <c r="P25" s="168"/>
      <c r="Q25" s="168"/>
    </row>
    <row r="26" spans="1:17" s="172" customFormat="1" ht="75.75" customHeight="1" outlineLevel="1" x14ac:dyDescent="0.25">
      <c r="A26" s="167">
        <v>17</v>
      </c>
      <c r="B26" s="168" t="s">
        <v>212</v>
      </c>
      <c r="C26" s="169" t="s">
        <v>213</v>
      </c>
      <c r="D26" s="181" t="e">
        <f>#REF!-#REF!</f>
        <v>#REF!</v>
      </c>
      <c r="E26" s="181" t="e">
        <f>#REF!-#REF!</f>
        <v>#REF!</v>
      </c>
      <c r="F26" s="181" t="e">
        <f>#REF!-#REF!</f>
        <v>#REF!</v>
      </c>
      <c r="G26" s="182" t="s">
        <v>214</v>
      </c>
      <c r="H26" s="168" t="s">
        <v>215</v>
      </c>
      <c r="I26" s="168"/>
      <c r="J26" s="168"/>
      <c r="K26" s="168"/>
      <c r="L26" s="168"/>
      <c r="M26" s="168"/>
      <c r="N26" s="168"/>
      <c r="O26" s="168"/>
      <c r="P26" s="168"/>
      <c r="Q26" s="168"/>
    </row>
    <row r="27" spans="1:17" s="172" customFormat="1" ht="19.5" customHeight="1" outlineLevel="1" x14ac:dyDescent="0.25">
      <c r="A27" s="167">
        <v>18</v>
      </c>
      <c r="B27" s="168" t="s">
        <v>216</v>
      </c>
      <c r="C27" s="169"/>
      <c r="D27" s="181"/>
      <c r="E27" s="181"/>
      <c r="F27" s="181"/>
      <c r="G27" s="182"/>
      <c r="H27" s="168"/>
      <c r="I27" s="168"/>
      <c r="J27" s="168"/>
      <c r="K27" s="168"/>
      <c r="L27" s="168"/>
      <c r="M27" s="168"/>
      <c r="N27" s="168"/>
      <c r="O27" s="168"/>
      <c r="P27" s="168"/>
      <c r="Q27" s="168"/>
    </row>
    <row r="28" spans="1:17" s="172" customFormat="1" ht="18" customHeight="1" outlineLevel="1" x14ac:dyDescent="0.25">
      <c r="A28" s="167">
        <v>19</v>
      </c>
      <c r="B28" s="168" t="s">
        <v>217</v>
      </c>
      <c r="C28" s="169"/>
      <c r="D28" s="181"/>
      <c r="E28" s="181"/>
      <c r="F28" s="181"/>
      <c r="G28" s="182"/>
      <c r="H28" s="168"/>
      <c r="I28" s="168"/>
      <c r="J28" s="168"/>
      <c r="K28" s="168"/>
      <c r="L28" s="168"/>
      <c r="M28" s="168"/>
      <c r="N28" s="168"/>
      <c r="O28" s="168"/>
      <c r="P28" s="168"/>
      <c r="Q28" s="168"/>
    </row>
    <row r="29" spans="1:17" s="172" customFormat="1" ht="15" customHeight="1" outlineLevel="1" x14ac:dyDescent="0.25">
      <c r="A29" s="167">
        <v>20</v>
      </c>
      <c r="B29" s="168" t="s">
        <v>218</v>
      </c>
      <c r="C29" s="169"/>
      <c r="D29" s="181"/>
      <c r="E29" s="181"/>
      <c r="F29" s="181"/>
      <c r="G29" s="182"/>
      <c r="H29" s="168"/>
      <c r="I29" s="168"/>
      <c r="J29" s="168"/>
      <c r="K29" s="168"/>
      <c r="L29" s="168"/>
      <c r="M29" s="168"/>
      <c r="N29" s="168"/>
      <c r="O29" s="168"/>
      <c r="P29" s="168"/>
      <c r="Q29" s="168"/>
    </row>
    <row r="30" spans="1:17" s="172" customFormat="1" ht="19.5" customHeight="1" outlineLevel="1" x14ac:dyDescent="0.25">
      <c r="A30" s="167">
        <v>21</v>
      </c>
      <c r="B30" s="168" t="s">
        <v>219</v>
      </c>
      <c r="C30" s="169"/>
      <c r="D30" s="181"/>
      <c r="E30" s="181"/>
      <c r="F30" s="181"/>
      <c r="G30" s="182"/>
      <c r="H30" s="168"/>
      <c r="I30" s="168"/>
      <c r="J30" s="168"/>
      <c r="K30" s="168"/>
      <c r="L30" s="168"/>
      <c r="M30" s="168"/>
      <c r="N30" s="168"/>
      <c r="O30" s="168"/>
      <c r="P30" s="168"/>
      <c r="Q30" s="168"/>
    </row>
    <row r="31" spans="1:17" ht="21" customHeight="1" x14ac:dyDescent="0.2">
      <c r="A31" s="165" t="s">
        <v>220</v>
      </c>
      <c r="B31" s="159"/>
      <c r="C31" s="159"/>
      <c r="D31" s="183"/>
      <c r="E31" s="183"/>
      <c r="F31" s="183"/>
      <c r="G31" s="166"/>
      <c r="H31" s="161"/>
      <c r="I31" s="161"/>
      <c r="J31" s="161"/>
      <c r="K31" s="161"/>
      <c r="L31" s="161"/>
      <c r="M31" s="161"/>
      <c r="N31" s="161"/>
      <c r="O31" s="161"/>
      <c r="P31" s="161"/>
      <c r="Q31" s="161"/>
    </row>
    <row r="32" spans="1:17" s="172" customFormat="1" ht="25.5" outlineLevel="1" x14ac:dyDescent="0.25">
      <c r="A32" s="167">
        <v>22</v>
      </c>
      <c r="B32" s="168" t="s">
        <v>221</v>
      </c>
      <c r="C32" s="169" t="s">
        <v>222</v>
      </c>
      <c r="D32" s="184" t="e">
        <f>#REF!/#REF!</f>
        <v>#REF!</v>
      </c>
      <c r="E32" s="184" t="e">
        <f>#REF!/#REF!</f>
        <v>#REF!</v>
      </c>
      <c r="F32" s="184" t="e">
        <f>#REF!/#REF!</f>
        <v>#REF!</v>
      </c>
      <c r="G32" s="185"/>
      <c r="H32" s="186"/>
      <c r="I32" s="296"/>
      <c r="J32" s="296"/>
      <c r="K32" s="296"/>
      <c r="L32" s="296"/>
      <c r="M32" s="186"/>
      <c r="N32" s="186"/>
      <c r="O32" s="296"/>
      <c r="P32" s="296"/>
      <c r="Q32" s="296"/>
    </row>
    <row r="33" spans="1:19" s="172" customFormat="1" ht="37.5" customHeight="1" outlineLevel="1" x14ac:dyDescent="0.25">
      <c r="A33" s="167">
        <v>23</v>
      </c>
      <c r="B33" s="168" t="s">
        <v>223</v>
      </c>
      <c r="C33" s="169" t="s">
        <v>224</v>
      </c>
      <c r="D33" s="173" t="e">
        <f>#REF!*365/#REF!</f>
        <v>#REF!</v>
      </c>
      <c r="E33" s="173" t="e">
        <f>#REF!*365/#REF!</f>
        <v>#REF!</v>
      </c>
      <c r="F33" s="265" t="e">
        <f>#REF!*365/#REF!</f>
        <v>#REF!</v>
      </c>
      <c r="G33" s="174"/>
      <c r="H33" s="168" t="s">
        <v>225</v>
      </c>
      <c r="I33" s="168"/>
      <c r="J33" s="168"/>
      <c r="K33" s="168"/>
      <c r="L33" s="168"/>
      <c r="M33" s="168"/>
      <c r="N33" s="186"/>
      <c r="O33" s="186"/>
      <c r="P33" s="186"/>
      <c r="Q33" s="186"/>
    </row>
    <row r="34" spans="1:19" s="172" customFormat="1" ht="25.5" customHeight="1" outlineLevel="1" x14ac:dyDescent="0.25">
      <c r="A34" s="167">
        <v>24</v>
      </c>
      <c r="B34" s="168" t="s">
        <v>226</v>
      </c>
      <c r="C34" s="169" t="s">
        <v>227</v>
      </c>
      <c r="D34" s="173" t="e">
        <f>#REF!/#REF!</f>
        <v>#REF!</v>
      </c>
      <c r="E34" s="173" t="e">
        <f>#REF!/#REF!</f>
        <v>#REF!</v>
      </c>
      <c r="F34" s="173" t="e">
        <f>#REF!/#REF!</f>
        <v>#REF!</v>
      </c>
      <c r="G34" s="174"/>
      <c r="H34" s="186"/>
      <c r="I34" s="296"/>
      <c r="J34" s="296"/>
      <c r="K34" s="296"/>
      <c r="L34" s="296"/>
      <c r="M34" s="186"/>
      <c r="N34" s="186"/>
      <c r="O34" s="296"/>
      <c r="P34" s="296"/>
      <c r="Q34" s="296"/>
    </row>
    <row r="35" spans="1:19" s="172" customFormat="1" ht="51" customHeight="1" outlineLevel="1" x14ac:dyDescent="0.25">
      <c r="A35" s="167">
        <v>25</v>
      </c>
      <c r="B35" s="168" t="s">
        <v>228</v>
      </c>
      <c r="C35" s="169" t="s">
        <v>229</v>
      </c>
      <c r="D35" s="187" t="e">
        <f>365/D34</f>
        <v>#REF!</v>
      </c>
      <c r="E35" s="187" t="e">
        <f>365/E34</f>
        <v>#REF!</v>
      </c>
      <c r="F35" s="266" t="e">
        <f>365/F34</f>
        <v>#REF!</v>
      </c>
      <c r="G35" s="188"/>
      <c r="H35" s="168" t="s">
        <v>230</v>
      </c>
      <c r="I35" s="168"/>
      <c r="J35" s="168"/>
      <c r="K35" s="168"/>
      <c r="L35" s="168"/>
      <c r="M35" s="168"/>
      <c r="N35" s="168"/>
      <c r="O35" s="168"/>
      <c r="P35" s="168"/>
      <c r="Q35" s="168"/>
    </row>
    <row r="36" spans="1:19" ht="21" customHeight="1" x14ac:dyDescent="0.2">
      <c r="A36" s="165" t="s">
        <v>231</v>
      </c>
      <c r="B36" s="159"/>
      <c r="C36" s="159"/>
      <c r="D36" s="183"/>
      <c r="E36" s="183"/>
      <c r="F36" s="183"/>
      <c r="G36" s="166"/>
      <c r="H36" s="161"/>
      <c r="I36" s="161"/>
      <c r="J36" s="161"/>
      <c r="K36" s="161"/>
      <c r="L36" s="161"/>
      <c r="M36" s="161"/>
      <c r="N36" s="161"/>
      <c r="O36" s="161"/>
      <c r="P36" s="161"/>
      <c r="Q36" s="161"/>
    </row>
    <row r="37" spans="1:19" s="172" customFormat="1" ht="48" customHeight="1" outlineLevel="1" x14ac:dyDescent="0.25">
      <c r="A37" s="167">
        <v>26</v>
      </c>
      <c r="B37" s="168" t="s">
        <v>60</v>
      </c>
      <c r="C37" s="169" t="s">
        <v>232</v>
      </c>
      <c r="D37" s="189" t="e">
        <f>#REF!+#REF!+#REF!</f>
        <v>#REF!</v>
      </c>
      <c r="E37" s="189" t="e">
        <f>#REF!+#REF!+#REF!</f>
        <v>#REF!</v>
      </c>
      <c r="F37" s="189" t="e">
        <f>#REF!+#REF!+#REF!</f>
        <v>#REF!</v>
      </c>
      <c r="G37" s="190"/>
      <c r="H37" s="168"/>
      <c r="I37" s="295"/>
      <c r="J37" s="295"/>
      <c r="K37" s="295"/>
      <c r="L37" s="295"/>
      <c r="M37" s="168"/>
      <c r="N37" s="186"/>
      <c r="O37" s="296"/>
      <c r="P37" s="296"/>
      <c r="Q37" s="296"/>
    </row>
    <row r="38" spans="1:19" s="172" customFormat="1" ht="38.25" outlineLevel="1" x14ac:dyDescent="0.25">
      <c r="A38" s="167">
        <v>27</v>
      </c>
      <c r="B38" s="168" t="s">
        <v>233</v>
      </c>
      <c r="C38" s="169" t="s">
        <v>234</v>
      </c>
      <c r="D38" s="191" t="e">
        <f>(#REF!/#REF!)*100</f>
        <v>#REF!</v>
      </c>
      <c r="E38" s="191" t="e">
        <f>(#REF!/#REF!)*100</f>
        <v>#REF!</v>
      </c>
      <c r="F38" s="191" t="e">
        <f>(#REF!/#REF!)*100</f>
        <v>#REF!</v>
      </c>
      <c r="G38" s="192" t="s">
        <v>235</v>
      </c>
      <c r="H38" s="168" t="s">
        <v>236</v>
      </c>
      <c r="I38" s="295"/>
      <c r="J38" s="295"/>
      <c r="K38" s="295"/>
      <c r="L38" s="295"/>
      <c r="M38" s="168"/>
      <c r="N38" s="186"/>
      <c r="O38" s="296"/>
      <c r="P38" s="296"/>
      <c r="Q38" s="296"/>
    </row>
    <row r="39" spans="1:19" s="172" customFormat="1" ht="30" customHeight="1" outlineLevel="1" x14ac:dyDescent="0.25">
      <c r="A39" s="167">
        <v>28</v>
      </c>
      <c r="B39" s="168" t="s">
        <v>237</v>
      </c>
      <c r="C39" s="169" t="s">
        <v>238</v>
      </c>
      <c r="D39" s="191" t="e">
        <f>(#REF!/(#REF!+#REF!+#REF!+#REF!))*100</f>
        <v>#REF!</v>
      </c>
      <c r="E39" s="191" t="e">
        <f>(#REF!/(#REF!+#REF!+#REF!+#REF!))*100</f>
        <v>#REF!</v>
      </c>
      <c r="F39" s="191" t="e">
        <f>(#REF!/(#REF!+#REF!+#REF!+#REF!))*100</f>
        <v>#REF!</v>
      </c>
      <c r="G39" s="192"/>
      <c r="H39" s="186" t="s">
        <v>239</v>
      </c>
      <c r="I39" s="186"/>
      <c r="J39" s="186"/>
      <c r="K39" s="186"/>
      <c r="L39" s="186"/>
      <c r="M39" s="186"/>
      <c r="N39" s="186"/>
      <c r="O39" s="186"/>
      <c r="P39" s="186"/>
      <c r="Q39" s="186"/>
    </row>
    <row r="40" spans="1:19" s="172" customFormat="1" ht="51" outlineLevel="1" x14ac:dyDescent="0.25">
      <c r="A40" s="167">
        <v>29</v>
      </c>
      <c r="B40" s="168" t="s">
        <v>240</v>
      </c>
      <c r="C40" s="169" t="s">
        <v>241</v>
      </c>
      <c r="D40" s="191" t="e">
        <f>(#REF!/#REF!)*100</f>
        <v>#REF!</v>
      </c>
      <c r="E40" s="191" t="e">
        <f>(#REF!/#REF!)*100</f>
        <v>#REF!</v>
      </c>
      <c r="F40" s="191" t="e">
        <f>(#REF!/#REF!)*100</f>
        <v>#REF!</v>
      </c>
      <c r="G40" s="192"/>
      <c r="H40" s="168" t="s">
        <v>242</v>
      </c>
      <c r="I40" s="295"/>
      <c r="J40" s="295"/>
      <c r="K40" s="295"/>
      <c r="L40" s="295"/>
      <c r="M40" s="168"/>
      <c r="N40" s="186"/>
      <c r="O40" s="296"/>
      <c r="P40" s="296"/>
      <c r="Q40" s="296"/>
    </row>
    <row r="41" spans="1:19" s="172" customFormat="1" ht="38.25" outlineLevel="1" x14ac:dyDescent="0.25">
      <c r="A41" s="167">
        <v>30</v>
      </c>
      <c r="B41" s="168" t="s">
        <v>243</v>
      </c>
      <c r="C41" s="169" t="s">
        <v>244</v>
      </c>
      <c r="D41" s="193" t="e">
        <f>IF(#REF!&lt;=0,"capital propriu &lt; 0 sau = 0",(#REF!/#REF!)*100)</f>
        <v>#REF!</v>
      </c>
      <c r="E41" s="193" t="e">
        <f>IF(#REF!&lt;=0,"capital propriu &lt; 0 sau = 0",(#REF!/#REF!)*100)</f>
        <v>#REF!</v>
      </c>
      <c r="F41" s="193" t="e">
        <f>IF(#REF!&lt;=0,"capital propriu &lt; 0 sau = 0",(#REF!/#REF!)*100)</f>
        <v>#REF!</v>
      </c>
      <c r="G41" s="192"/>
      <c r="H41" s="168" t="s">
        <v>245</v>
      </c>
      <c r="I41" s="295"/>
      <c r="J41" s="295"/>
      <c r="K41" s="295"/>
      <c r="L41" s="295"/>
      <c r="M41" s="168"/>
      <c r="N41" s="186"/>
      <c r="O41" s="296"/>
      <c r="P41" s="296"/>
      <c r="Q41" s="296"/>
    </row>
    <row r="42" spans="1:19" ht="21" customHeight="1" x14ac:dyDescent="0.2">
      <c r="A42" s="165" t="s">
        <v>58</v>
      </c>
      <c r="B42" s="159"/>
      <c r="C42" s="159"/>
      <c r="D42" s="183"/>
      <c r="E42" s="183"/>
      <c r="F42" s="183"/>
      <c r="G42" s="166"/>
      <c r="H42" s="161"/>
      <c r="I42" s="161"/>
      <c r="J42" s="161"/>
      <c r="K42" s="161"/>
      <c r="L42" s="161"/>
      <c r="M42" s="161"/>
      <c r="N42" s="161"/>
      <c r="O42" s="161"/>
      <c r="P42" s="161"/>
      <c r="Q42" s="161"/>
    </row>
    <row r="43" spans="1:19" ht="25.5" customHeight="1" outlineLevel="1" x14ac:dyDescent="0.2">
      <c r="A43" s="167">
        <v>31</v>
      </c>
      <c r="B43" s="168" t="s">
        <v>147</v>
      </c>
      <c r="C43" s="194"/>
      <c r="D43" s="195" t="e">
        <f>#REF!</f>
        <v>#REF!</v>
      </c>
      <c r="E43" s="195" t="e">
        <f>#REF!</f>
        <v>#REF!</v>
      </c>
      <c r="F43" s="195" t="e">
        <f>#REF!</f>
        <v>#REF!</v>
      </c>
      <c r="G43" s="196"/>
      <c r="H43" s="168"/>
      <c r="I43" s="168"/>
      <c r="J43" s="168"/>
      <c r="K43" s="168"/>
      <c r="L43" s="168"/>
      <c r="M43" s="168"/>
      <c r="N43" s="168"/>
      <c r="O43" s="168"/>
      <c r="P43" s="168"/>
      <c r="Q43" s="168"/>
    </row>
    <row r="44" spans="1:19" ht="15.75" customHeight="1" outlineLevel="1" x14ac:dyDescent="0.2">
      <c r="A44" s="167"/>
      <c r="B44" s="197" t="s">
        <v>52</v>
      </c>
      <c r="C44" s="194"/>
      <c r="D44" s="195" t="e">
        <f>#REF!</f>
        <v>#REF!</v>
      </c>
      <c r="E44" s="195" t="e">
        <f>#REF!</f>
        <v>#REF!</v>
      </c>
      <c r="F44" s="195" t="e">
        <f>#REF!</f>
        <v>#REF!</v>
      </c>
      <c r="G44" s="196"/>
      <c r="H44" s="168"/>
      <c r="I44" s="168"/>
      <c r="J44" s="168"/>
      <c r="K44" s="168"/>
      <c r="L44" s="168"/>
      <c r="M44" s="168"/>
      <c r="N44" s="168"/>
      <c r="O44" s="168"/>
      <c r="P44" s="168"/>
      <c r="Q44" s="168"/>
    </row>
    <row r="45" spans="1:19" ht="14.25" customHeight="1" outlineLevel="1" x14ac:dyDescent="0.2">
      <c r="A45" s="167"/>
      <c r="B45" s="197" t="s">
        <v>53</v>
      </c>
      <c r="C45" s="194"/>
      <c r="D45" s="195" t="e">
        <f>#REF!</f>
        <v>#REF!</v>
      </c>
      <c r="E45" s="195" t="e">
        <f>#REF!</f>
        <v>#REF!</v>
      </c>
      <c r="F45" s="195" t="e">
        <f>#REF!</f>
        <v>#REF!</v>
      </c>
      <c r="G45" s="196"/>
      <c r="H45" s="168"/>
      <c r="I45" s="168"/>
      <c r="J45" s="168"/>
      <c r="K45" s="168"/>
      <c r="L45" s="168"/>
      <c r="M45" s="168"/>
      <c r="N45" s="168"/>
      <c r="O45" s="168"/>
      <c r="P45" s="168"/>
      <c r="Q45" s="168"/>
    </row>
    <row r="46" spans="1:19" ht="30.75" customHeight="1" outlineLevel="1" x14ac:dyDescent="0.2">
      <c r="A46" s="167">
        <v>32</v>
      </c>
      <c r="B46" s="168" t="s">
        <v>47</v>
      </c>
      <c r="C46" s="194"/>
      <c r="D46" s="195" t="e">
        <f>#REF!</f>
        <v>#REF!</v>
      </c>
      <c r="E46" s="195" t="e">
        <f>#REF!</f>
        <v>#REF!</v>
      </c>
      <c r="F46" s="195" t="e">
        <f>#REF!</f>
        <v>#REF!</v>
      </c>
      <c r="G46" s="196"/>
      <c r="H46" s="168"/>
      <c r="I46" s="168"/>
      <c r="J46" s="168"/>
      <c r="K46" s="168"/>
      <c r="L46" s="168"/>
      <c r="M46" s="168"/>
      <c r="N46" s="168"/>
      <c r="O46" s="168"/>
      <c r="P46" s="168"/>
      <c r="Q46" s="168"/>
    </row>
    <row r="47" spans="1:19" ht="17.25" customHeight="1" outlineLevel="1" x14ac:dyDescent="0.2">
      <c r="A47" s="167">
        <v>33</v>
      </c>
      <c r="B47" s="168" t="s">
        <v>33</v>
      </c>
      <c r="C47" s="194"/>
      <c r="D47" s="195" t="e">
        <f>#REF!</f>
        <v>#REF!</v>
      </c>
      <c r="E47" s="195" t="e">
        <f>#REF!</f>
        <v>#REF!</v>
      </c>
      <c r="F47" s="195" t="e">
        <f>#REF!</f>
        <v>#REF!</v>
      </c>
      <c r="G47" s="196"/>
      <c r="H47" s="168"/>
      <c r="I47" s="168"/>
      <c r="J47" s="168"/>
      <c r="K47" s="168"/>
      <c r="L47" s="168"/>
      <c r="M47" s="168"/>
      <c r="N47" s="168"/>
      <c r="O47" s="168"/>
      <c r="P47" s="168"/>
      <c r="Q47" s="168"/>
    </row>
    <row r="48" spans="1:19" ht="17.25" customHeight="1" outlineLevel="1" x14ac:dyDescent="0.2">
      <c r="A48" s="167">
        <v>34</v>
      </c>
      <c r="B48" s="168" t="s">
        <v>55</v>
      </c>
      <c r="C48" s="194"/>
      <c r="D48" s="195" t="e">
        <f>#REF!</f>
        <v>#REF!</v>
      </c>
      <c r="E48" s="195" t="e">
        <f>#REF!</f>
        <v>#REF!</v>
      </c>
      <c r="F48" s="195" t="e">
        <f>#REF!</f>
        <v>#REF!</v>
      </c>
      <c r="G48" s="196"/>
      <c r="H48" s="168"/>
      <c r="I48" s="168"/>
      <c r="J48" s="168"/>
      <c r="K48" s="168"/>
      <c r="L48" s="168"/>
      <c r="M48" s="168"/>
      <c r="N48" s="168"/>
      <c r="O48" s="168"/>
      <c r="P48" s="168"/>
      <c r="Q48" s="168"/>
      <c r="R48" s="157" t="e">
        <f>IF(D46=0,0,D47/D46-D48)</f>
        <v>#REF!</v>
      </c>
      <c r="S48" s="157" t="e">
        <f>IF(E46=0,0,E47/E46-E48)</f>
        <v>#REF!</v>
      </c>
    </row>
    <row r="49" spans="1:18" ht="25.5" customHeight="1" outlineLevel="1" x14ac:dyDescent="0.2">
      <c r="A49" s="167">
        <v>35</v>
      </c>
      <c r="B49" s="168" t="s">
        <v>246</v>
      </c>
      <c r="C49" s="169" t="s">
        <v>247</v>
      </c>
      <c r="D49" s="195" t="e">
        <f>IF(D46=0,0,#REF!/D46)</f>
        <v>#REF!</v>
      </c>
      <c r="E49" s="195" t="e">
        <f>IF(E46=0,0,#REF!/E46)</f>
        <v>#REF!</v>
      </c>
      <c r="F49" s="195" t="e">
        <f>IF(F46=0,0,#REF!/'[2]Indicatori-prescurtate '!F44)</f>
        <v>#REF!</v>
      </c>
      <c r="G49" s="196"/>
      <c r="H49" s="168"/>
      <c r="I49" s="168"/>
      <c r="J49" s="168"/>
      <c r="K49" s="168"/>
      <c r="L49" s="168"/>
      <c r="M49" s="168"/>
      <c r="N49" s="168"/>
      <c r="O49" s="168"/>
      <c r="P49" s="168"/>
      <c r="Q49" s="168"/>
    </row>
    <row r="50" spans="1:18" ht="36" outlineLevel="1" x14ac:dyDescent="0.2">
      <c r="A50" s="198">
        <v>36</v>
      </c>
      <c r="B50" s="199" t="s">
        <v>248</v>
      </c>
      <c r="C50" s="200" t="s">
        <v>249</v>
      </c>
      <c r="D50" s="195" t="e">
        <f>IF(D46=0,0,#REF!/D46)</f>
        <v>#REF!</v>
      </c>
      <c r="E50" s="195" t="e">
        <f>IF(E46=0,0,#REF!/E46)</f>
        <v>#REF!</v>
      </c>
      <c r="F50" s="195" t="e">
        <f>IF(F46=0,0,#REF!/'Indicatori-prescurtate'!F46)</f>
        <v>#REF!</v>
      </c>
      <c r="G50" s="201"/>
      <c r="H50" s="199"/>
      <c r="I50" s="199"/>
      <c r="J50" s="199"/>
      <c r="K50" s="199"/>
      <c r="L50" s="199"/>
      <c r="M50" s="199"/>
      <c r="N50" s="186"/>
      <c r="O50" s="305"/>
      <c r="P50" s="305"/>
      <c r="Q50" s="305"/>
    </row>
    <row r="51" spans="1:18" ht="22.5" customHeight="1" x14ac:dyDescent="0.2">
      <c r="A51" s="202" t="s">
        <v>56</v>
      </c>
      <c r="B51" s="203"/>
      <c r="C51" s="203"/>
      <c r="D51" s="204"/>
      <c r="E51" s="204"/>
      <c r="F51" s="204"/>
      <c r="G51" s="205"/>
      <c r="H51" s="206"/>
      <c r="I51" s="206"/>
      <c r="J51" s="206"/>
      <c r="K51" s="206"/>
      <c r="L51" s="206"/>
      <c r="M51" s="206"/>
      <c r="N51" s="206"/>
      <c r="O51" s="206"/>
      <c r="P51" s="206"/>
      <c r="Q51" s="206"/>
    </row>
    <row r="52" spans="1:18" ht="24.75" customHeight="1" outlineLevel="1" x14ac:dyDescent="0.2">
      <c r="A52" s="198"/>
      <c r="B52" s="199" t="s">
        <v>61</v>
      </c>
      <c r="C52" s="200"/>
      <c r="D52" s="207" t="e">
        <f>#REF!</f>
        <v>#REF!</v>
      </c>
      <c r="E52" s="207" t="e">
        <f>#REF!</f>
        <v>#REF!</v>
      </c>
      <c r="F52" s="207" t="e">
        <f>#REF!</f>
        <v>#REF!</v>
      </c>
      <c r="G52" s="201"/>
      <c r="H52" s="199"/>
      <c r="I52" s="199"/>
      <c r="J52" s="199"/>
      <c r="K52" s="199"/>
      <c r="L52" s="199"/>
      <c r="M52" s="199"/>
      <c r="N52" s="199"/>
      <c r="O52" s="199"/>
      <c r="P52" s="199"/>
      <c r="Q52" s="199"/>
    </row>
    <row r="53" spans="1:18" ht="17.25" customHeight="1" x14ac:dyDescent="0.2">
      <c r="A53" s="202"/>
      <c r="B53" s="203"/>
      <c r="C53" s="203"/>
      <c r="D53" s="204"/>
      <c r="E53" s="204"/>
      <c r="F53" s="204"/>
      <c r="G53" s="205"/>
      <c r="H53" s="206"/>
      <c r="I53" s="206"/>
      <c r="J53" s="206"/>
      <c r="K53" s="206"/>
      <c r="L53" s="206"/>
      <c r="M53" s="206"/>
      <c r="N53" s="206"/>
      <c r="O53" s="206"/>
      <c r="P53" s="206"/>
      <c r="Q53" s="206"/>
    </row>
    <row r="54" spans="1:18" ht="27" customHeight="1" outlineLevel="1" x14ac:dyDescent="0.2">
      <c r="A54" s="291"/>
      <c r="B54" s="292" t="s">
        <v>1382</v>
      </c>
      <c r="C54" s="293"/>
      <c r="D54" s="314" t="str">
        <f>LEFT(C4, 3)</f>
        <v>A01</v>
      </c>
      <c r="E54" s="314" t="str">
        <f>LEFT(D4, 3)</f>
        <v/>
      </c>
      <c r="F54" s="314" t="str">
        <f>LEFT(E4, 3)</f>
        <v/>
      </c>
      <c r="G54" s="294"/>
      <c r="H54" s="292"/>
      <c r="I54" s="290"/>
      <c r="J54" s="290"/>
      <c r="K54" s="290"/>
      <c r="L54" s="290"/>
      <c r="M54" s="290"/>
      <c r="N54" s="290"/>
      <c r="O54" s="290"/>
      <c r="P54" s="290"/>
      <c r="Q54" s="290"/>
    </row>
    <row r="55" spans="1:18" ht="28.5" customHeight="1" outlineLevel="1" x14ac:dyDescent="0.2">
      <c r="A55" s="198"/>
      <c r="B55" s="199" t="s">
        <v>1381</v>
      </c>
      <c r="C55" s="208"/>
      <c r="D55" s="207">
        <f>VLOOKUP($D$54,Sheet2!$A$8:$F$108,5,0)</f>
        <v>7726.9</v>
      </c>
      <c r="E55" s="207">
        <f>VLOOKUP($D$54,Sheet2!$A$8:$F$108,6,0)</f>
        <v>8875.9</v>
      </c>
      <c r="F55" s="209"/>
      <c r="G55" s="210"/>
      <c r="H55" s="199"/>
      <c r="I55" s="290"/>
      <c r="J55" s="290"/>
      <c r="K55" s="290"/>
      <c r="L55" s="290"/>
      <c r="M55" s="290"/>
      <c r="N55" s="290"/>
      <c r="O55" s="290"/>
      <c r="P55" s="290"/>
      <c r="Q55" s="290"/>
    </row>
    <row r="58" spans="1:18" ht="25.5" x14ac:dyDescent="0.2">
      <c r="B58" s="161" t="s">
        <v>20</v>
      </c>
      <c r="C58" s="161"/>
      <c r="D58" s="318" t="e">
        <f>#REF!</f>
        <v>#REF!</v>
      </c>
      <c r="E58" s="318" t="e">
        <f>#REF!</f>
        <v>#REF!</v>
      </c>
      <c r="F58" s="318" t="e">
        <f>#REF!</f>
        <v>#REF!</v>
      </c>
      <c r="G58" s="161" t="s">
        <v>1386</v>
      </c>
      <c r="I58" s="161" t="s">
        <v>302</v>
      </c>
      <c r="J58" s="161" t="s">
        <v>299</v>
      </c>
      <c r="K58" s="161" t="s">
        <v>300</v>
      </c>
      <c r="L58" s="161" t="s">
        <v>301</v>
      </c>
      <c r="M58" s="161" t="s">
        <v>324</v>
      </c>
      <c r="N58" s="161" t="s">
        <v>323</v>
      </c>
      <c r="O58" s="161" t="s">
        <v>327</v>
      </c>
      <c r="P58" s="161" t="s">
        <v>328</v>
      </c>
      <c r="Q58" s="161" t="s">
        <v>329</v>
      </c>
      <c r="R58" s="319" t="s">
        <v>1396</v>
      </c>
    </row>
    <row r="59" spans="1:18" ht="25.5" x14ac:dyDescent="0.25">
      <c r="A59" s="211"/>
      <c r="B59" s="298" t="s">
        <v>250</v>
      </c>
      <c r="C59" s="211"/>
      <c r="D59" s="299" t="e">
        <f>#REF!</f>
        <v>#REF!</v>
      </c>
      <c r="E59" s="299" t="e">
        <f>#REF!</f>
        <v>#REF!</v>
      </c>
      <c r="F59" s="301" t="e">
        <f>#REF!</f>
        <v>#REF!</v>
      </c>
      <c r="G59" s="316" t="e" cm="1">
        <f t="array" ref="G59">_xlfn.IFS(M59=$O$58,8,M59=$P$58,4,M59=$Q$58,1)</f>
        <v>#REF!</v>
      </c>
      <c r="H59" s="211"/>
      <c r="I59" s="211"/>
      <c r="J59" s="295" t="s">
        <v>330</v>
      </c>
      <c r="K59" s="295" t="s">
        <v>331</v>
      </c>
      <c r="L59" s="295" t="s">
        <v>332</v>
      </c>
      <c r="M59" s="168" t="e" cm="1">
        <f t="array" ref="M59">_xlfn.IFS((E59 - D59)/D59 &gt;= 0.05, "bună", ABS((E59 - D59)/D59) &lt;= 0.05, "medie", (E59 - D59)/D59 &lt; -0.05, "slabă")</f>
        <v>#REF!</v>
      </c>
      <c r="N59" s="186"/>
      <c r="O59" s="296"/>
      <c r="P59" s="296"/>
      <c r="Q59" s="296"/>
      <c r="R59" s="157">
        <v>8</v>
      </c>
    </row>
    <row r="60" spans="1:18" ht="25.5" x14ac:dyDescent="0.25">
      <c r="A60" s="211"/>
      <c r="B60" s="298" t="s">
        <v>251</v>
      </c>
      <c r="C60" s="211"/>
      <c r="D60" s="301" t="e">
        <f>#REF!</f>
        <v>#REF!</v>
      </c>
      <c r="E60" s="301" t="e">
        <f>#REF!</f>
        <v>#REF!</v>
      </c>
      <c r="F60" s="301" t="e">
        <f>#REF!</f>
        <v>#REF!</v>
      </c>
      <c r="G60" s="317"/>
      <c r="H60" s="211"/>
      <c r="I60" s="211"/>
      <c r="J60" s="295" t="s">
        <v>330</v>
      </c>
      <c r="K60" s="295" t="s">
        <v>331</v>
      </c>
      <c r="L60" s="295" t="s">
        <v>332</v>
      </c>
      <c r="M60" s="168" t="e" cm="1">
        <f t="array" ref="M60">_xlfn.IFS((E60 - D60)/D60 &gt;= 0.05, "bună", ABS((E60 - D60)/D60) &lt;= 0.05, "medie", (E60 - D60)/D60 &lt; -0.05, "slabă")</f>
        <v>#REF!</v>
      </c>
      <c r="N60" s="211"/>
      <c r="O60" s="211"/>
      <c r="P60" s="211"/>
      <c r="Q60" s="211"/>
    </row>
    <row r="61" spans="1:18" ht="30" x14ac:dyDescent="0.25">
      <c r="A61" s="211"/>
      <c r="B61" s="298" t="s">
        <v>252</v>
      </c>
      <c r="C61" s="211"/>
      <c r="D61" s="299" t="e">
        <f>#REF!</f>
        <v>#REF!</v>
      </c>
      <c r="E61" s="299" t="e">
        <f>#REF!</f>
        <v>#REF!</v>
      </c>
      <c r="F61" s="301" t="e">
        <f>#REF!</f>
        <v>#REF!</v>
      </c>
      <c r="G61" s="317"/>
      <c r="H61" s="211"/>
      <c r="I61" s="211"/>
      <c r="J61" s="295" t="s">
        <v>312</v>
      </c>
      <c r="K61" s="295" t="s">
        <v>313</v>
      </c>
      <c r="L61" s="295" t="s">
        <v>314</v>
      </c>
      <c r="M61" s="168" t="e" cm="1">
        <f t="array" ref="M61">_xlfn.IFS(E61&lt;0, "slabă", E61&gt;D61, "bună", TRUE, "medie")</f>
        <v>#REF!</v>
      </c>
      <c r="N61" s="211"/>
      <c r="O61" s="211"/>
      <c r="P61" s="211"/>
      <c r="Q61" s="211"/>
    </row>
    <row r="62" spans="1:18" ht="25.5" x14ac:dyDescent="0.25">
      <c r="A62" s="211"/>
      <c r="B62" s="298" t="s">
        <v>253</v>
      </c>
      <c r="C62" s="211"/>
      <c r="D62" s="299" t="e">
        <f>#REF!</f>
        <v>#REF!</v>
      </c>
      <c r="E62" s="299" t="e">
        <f>#REF!</f>
        <v>#REF!</v>
      </c>
      <c r="F62" s="301" t="e">
        <f>#REF!</f>
        <v>#REF!</v>
      </c>
      <c r="G62" s="317"/>
      <c r="H62" s="211"/>
      <c r="I62" s="211"/>
      <c r="J62" s="295" t="s">
        <v>312</v>
      </c>
      <c r="K62" s="295" t="s">
        <v>313</v>
      </c>
      <c r="L62" s="295" t="s">
        <v>314</v>
      </c>
      <c r="M62" s="168" t="e" cm="1">
        <f t="array" ref="M62">_xlfn.IFS(E62&lt;0, "slabă", E62&gt;D62, "bună", TRUE, "medie")</f>
        <v>#REF!</v>
      </c>
      <c r="N62" s="211"/>
      <c r="O62" s="211"/>
      <c r="P62" s="211"/>
      <c r="Q62" s="211"/>
    </row>
    <row r="63" spans="1:18" ht="25.5" x14ac:dyDescent="0.25">
      <c r="A63" s="211"/>
      <c r="B63" s="298" t="s">
        <v>118</v>
      </c>
      <c r="C63" s="211"/>
      <c r="D63" s="301" t="e">
        <f>#REF!</f>
        <v>#REF!</v>
      </c>
      <c r="E63" s="301" t="e">
        <f>#REF!</f>
        <v>#REF!</v>
      </c>
      <c r="F63" s="301" t="e">
        <f>#REF!</f>
        <v>#REF!</v>
      </c>
      <c r="G63" s="317"/>
      <c r="H63" s="211"/>
      <c r="I63" s="211"/>
      <c r="J63" s="295" t="s">
        <v>312</v>
      </c>
      <c r="K63" s="295" t="s">
        <v>313</v>
      </c>
      <c r="L63" s="295" t="s">
        <v>314</v>
      </c>
      <c r="M63" s="168" t="e" cm="1">
        <f t="array" ref="M63">_xlfn.IFS(E63&lt;0, "slabă", E63&gt;D63, "bună", TRUE, "medie")</f>
        <v>#REF!</v>
      </c>
      <c r="N63" s="211"/>
      <c r="O63" s="211"/>
      <c r="P63" s="211"/>
      <c r="Q63" s="211"/>
    </row>
    <row r="64" spans="1:18" ht="25.5" x14ac:dyDescent="0.25">
      <c r="A64" s="211"/>
      <c r="B64" s="298" t="s">
        <v>254</v>
      </c>
      <c r="C64" s="211"/>
      <c r="D64" s="299" t="e">
        <f>#REF!</f>
        <v>#REF!</v>
      </c>
      <c r="E64" s="299" t="e">
        <f>#REF!</f>
        <v>#REF!</v>
      </c>
      <c r="F64" s="301" t="e">
        <f>#REF!</f>
        <v>#REF!</v>
      </c>
      <c r="G64" s="316" t="e" cm="1">
        <f t="array" ref="G64">_xlfn.IFS(M64=$O$58,8,M64=$P$58,4,M64=$Q$58,1)</f>
        <v>#REF!</v>
      </c>
      <c r="H64" s="211"/>
      <c r="I64" s="211"/>
      <c r="J64" s="295" t="s">
        <v>312</v>
      </c>
      <c r="K64" s="295" t="s">
        <v>313</v>
      </c>
      <c r="L64" s="295" t="s">
        <v>314</v>
      </c>
      <c r="M64" s="168" t="e" cm="1">
        <f t="array" ref="M64">_xlfn.IFS(E64&lt;0, "slabă", E64&gt;D64, "bună", TRUE, "medie")</f>
        <v>#REF!</v>
      </c>
      <c r="N64" s="186"/>
      <c r="O64" s="296"/>
      <c r="P64" s="296"/>
      <c r="Q64" s="296"/>
      <c r="R64" s="157">
        <v>8</v>
      </c>
    </row>
    <row r="65" spans="1:18" ht="25.5" x14ac:dyDescent="0.25">
      <c r="A65" s="211"/>
      <c r="B65" s="298" t="s">
        <v>255</v>
      </c>
      <c r="C65" s="211"/>
      <c r="D65" s="299" t="e">
        <f>#REF!</f>
        <v>#REF!</v>
      </c>
      <c r="E65" s="299" t="e">
        <f>#REF!</f>
        <v>#REF!</v>
      </c>
      <c r="F65" s="299" t="e">
        <f>#REF!</f>
        <v>#REF!</v>
      </c>
      <c r="G65" s="317"/>
      <c r="H65" s="211"/>
      <c r="I65" s="211"/>
      <c r="J65" s="295" t="s">
        <v>330</v>
      </c>
      <c r="K65" s="295" t="s">
        <v>331</v>
      </c>
      <c r="L65" s="295" t="s">
        <v>332</v>
      </c>
      <c r="M65" s="168" t="e" cm="1">
        <f t="array" ref="M65">_xlfn.IFS((E65 - D65)/D65 &gt;= 0.05, "bună", ABS((E65 - D65)/D65) &lt;= 0.05, "medie", (E65 - D65)/D65 &lt; -0.05, "slabă")</f>
        <v>#REF!</v>
      </c>
      <c r="N65" s="211"/>
      <c r="O65" s="211"/>
      <c r="P65" s="211"/>
      <c r="Q65" s="211"/>
    </row>
    <row r="66" spans="1:18" ht="25.5" x14ac:dyDescent="0.25">
      <c r="A66" s="211"/>
      <c r="B66" s="298" t="s">
        <v>24</v>
      </c>
      <c r="C66" s="211"/>
      <c r="D66" s="299" t="e">
        <f>#REF!</f>
        <v>#REF!</v>
      </c>
      <c r="E66" s="299" t="e">
        <f>#REF!</f>
        <v>#REF!</v>
      </c>
      <c r="F66" s="299" t="e">
        <f>#REF!</f>
        <v>#REF!</v>
      </c>
      <c r="G66" s="316" t="e" cm="1">
        <f t="array" ref="G66">_xlfn.IFS(M66=$O$58,8,M66=$P$58,4,M66=$Q$58,1)</f>
        <v>#REF!</v>
      </c>
      <c r="H66" s="211"/>
      <c r="I66" s="211"/>
      <c r="J66" s="295" t="s">
        <v>312</v>
      </c>
      <c r="K66" s="295" t="s">
        <v>313</v>
      </c>
      <c r="L66" s="295" t="s">
        <v>314</v>
      </c>
      <c r="M66" s="168" t="e" cm="1">
        <f t="array" ref="M66">_xlfn.IFS(E66&lt;0, "slabă", E66&gt;D66, "bună", TRUE, "medie")</f>
        <v>#REF!</v>
      </c>
      <c r="N66" s="186"/>
      <c r="O66" s="296"/>
      <c r="P66" s="296"/>
      <c r="Q66" s="296"/>
      <c r="R66" s="157">
        <v>8</v>
      </c>
    </row>
    <row r="67" spans="1:18" ht="15.75" x14ac:dyDescent="0.25">
      <c r="A67" s="211"/>
      <c r="B67" s="298" t="s">
        <v>256</v>
      </c>
      <c r="C67" s="211"/>
      <c r="D67" s="299" t="e">
        <f>#REF!</f>
        <v>#REF!</v>
      </c>
      <c r="E67" s="299" t="e">
        <f>#REF!</f>
        <v>#REF!</v>
      </c>
      <c r="F67" s="299" t="e">
        <f>#REF!</f>
        <v>#REF!</v>
      </c>
      <c r="G67" s="317"/>
      <c r="H67" s="211"/>
      <c r="I67" s="211"/>
      <c r="J67" s="211"/>
      <c r="K67" s="211"/>
      <c r="L67" s="211"/>
      <c r="M67" s="211"/>
      <c r="N67" s="211"/>
      <c r="O67" s="211"/>
      <c r="P67" s="211"/>
      <c r="Q67" s="211"/>
    </row>
    <row r="68" spans="1:18" ht="15.75" x14ac:dyDescent="0.25">
      <c r="A68" s="211"/>
      <c r="B68" s="298" t="s">
        <v>169</v>
      </c>
      <c r="C68" s="211"/>
      <c r="D68" s="302" t="e">
        <f>D14</f>
        <v>#REF!</v>
      </c>
      <c r="E68" s="302" t="e">
        <f>E14</f>
        <v>#REF!</v>
      </c>
      <c r="F68" s="302" t="e">
        <f>F14</f>
        <v>#REF!</v>
      </c>
      <c r="G68" s="316" t="e" cm="1">
        <f t="array" ref="G68">_xlfn.IFS(M68=$O$58,7,M68=$P$58,4,M68=$Q$58,1)</f>
        <v>#REF!</v>
      </c>
      <c r="H68" s="194"/>
      <c r="I68" s="295" t="s">
        <v>303</v>
      </c>
      <c r="J68" s="295" t="s">
        <v>304</v>
      </c>
      <c r="K68" s="295" t="s">
        <v>305</v>
      </c>
      <c r="L68" s="295" t="s">
        <v>306</v>
      </c>
      <c r="M68" s="168" t="e" cm="1">
        <f t="array" ref="M68">_xlfn.IFS(E68&gt;0.5,"bună", E68&gt;=0.3,"medie", TRUE,"slabă")</f>
        <v>#REF!</v>
      </c>
      <c r="N68" s="186"/>
      <c r="O68" s="296"/>
      <c r="P68" s="296"/>
      <c r="Q68" s="296"/>
      <c r="R68" s="157">
        <v>7</v>
      </c>
    </row>
    <row r="69" spans="1:18" ht="15.75" x14ac:dyDescent="0.25">
      <c r="A69" s="211"/>
      <c r="B69" s="298" t="s">
        <v>181</v>
      </c>
      <c r="C69" s="211"/>
      <c r="D69" s="302" t="e">
        <f>D18</f>
        <v>#REF!</v>
      </c>
      <c r="E69" s="302" t="e">
        <f>E18</f>
        <v>#REF!</v>
      </c>
      <c r="F69" s="302" t="e">
        <f>F18</f>
        <v>#REF!</v>
      </c>
      <c r="G69" s="316" t="e" cm="1">
        <f t="array" ref="G69">_xlfn.IFS(M69=$O$58,7,M69=$P$58,3,M69=$Q$58,1)</f>
        <v>#REF!</v>
      </c>
      <c r="H69" s="194"/>
      <c r="I69" s="168"/>
      <c r="J69" s="295" t="s">
        <v>307</v>
      </c>
      <c r="K69" s="295" t="s">
        <v>318</v>
      </c>
      <c r="L69" s="295" t="s">
        <v>317</v>
      </c>
      <c r="M69" s="168" t="e" cm="1">
        <f t="array" ref="M69">_xlfn.IFS(E69&gt;2,"bună", E69&gt;=1.4,"medie", TRUE,"slabă")</f>
        <v>#REF!</v>
      </c>
      <c r="N69" s="186"/>
      <c r="O69" s="296"/>
      <c r="P69" s="296"/>
      <c r="Q69" s="296"/>
      <c r="R69" s="157">
        <v>7</v>
      </c>
    </row>
    <row r="70" spans="1:18" ht="30" x14ac:dyDescent="0.25">
      <c r="A70" s="211"/>
      <c r="B70" s="298" t="s">
        <v>257</v>
      </c>
      <c r="C70" s="211"/>
      <c r="D70" s="302" t="e">
        <f>D20</f>
        <v>#REF!</v>
      </c>
      <c r="E70" s="302" t="e">
        <f t="shared" ref="E70:F72" si="0">E20</f>
        <v>#REF!</v>
      </c>
      <c r="F70" s="301" t="e">
        <f t="shared" si="0"/>
        <v>#REF!</v>
      </c>
      <c r="G70" s="316" t="e" cm="1">
        <f t="array" ref="G70">_xlfn.IFS(M70=$O$58,7,M70=$P$58,3,M70=$Q$58,1)</f>
        <v>#REF!</v>
      </c>
      <c r="H70" s="211"/>
      <c r="I70" s="211"/>
      <c r="J70" s="295" t="s">
        <v>337</v>
      </c>
      <c r="K70" s="295" t="s">
        <v>335</v>
      </c>
      <c r="L70" s="295" t="s">
        <v>334</v>
      </c>
      <c r="M70" s="168" t="e" cm="1">
        <f t="array" ref="M70">_xlfn.IFS(E70&lt;=1,"bună", E70&lt;8,"medie", TRUE,"slabă")</f>
        <v>#REF!</v>
      </c>
      <c r="N70" s="211"/>
      <c r="O70" s="211"/>
      <c r="P70" s="211"/>
      <c r="Q70" s="211"/>
      <c r="R70" s="157">
        <v>7</v>
      </c>
    </row>
    <row r="71" spans="1:18" ht="30" x14ac:dyDescent="0.25">
      <c r="A71" s="211"/>
      <c r="B71" s="298" t="s">
        <v>192</v>
      </c>
      <c r="C71" s="211"/>
      <c r="D71" s="302">
        <f>D21</f>
        <v>0</v>
      </c>
      <c r="E71" s="302">
        <f t="shared" si="0"/>
        <v>0</v>
      </c>
      <c r="F71" s="302">
        <f t="shared" si="0"/>
        <v>0</v>
      </c>
      <c r="G71" s="316" cm="1">
        <f t="array" ref="G71">_xlfn.IFS(M71=$O$58,7,M71=$P$58,3,M71=$Q$58,1)</f>
        <v>7</v>
      </c>
      <c r="H71" s="211"/>
      <c r="I71" s="168"/>
      <c r="J71" s="295" t="s">
        <v>310</v>
      </c>
      <c r="K71" s="295" t="s">
        <v>319</v>
      </c>
      <c r="L71" s="295" t="s">
        <v>308</v>
      </c>
      <c r="M71" s="168" t="str" cm="1">
        <f t="array" ref="M71">_xlfn.IFS(E71&lt;1,"bună", E71&lt;=1,"medie", TRUE,"slabă")</f>
        <v>bună</v>
      </c>
      <c r="N71" s="186"/>
      <c r="O71" s="296"/>
      <c r="P71" s="296"/>
      <c r="Q71" s="296"/>
      <c r="R71" s="157">
        <v>7</v>
      </c>
    </row>
    <row r="72" spans="1:18" ht="15.75" x14ac:dyDescent="0.25">
      <c r="A72" s="211"/>
      <c r="B72" s="298" t="s">
        <v>196</v>
      </c>
      <c r="C72" s="211"/>
      <c r="D72" s="302" t="e">
        <f>D22</f>
        <v>#REF!</v>
      </c>
      <c r="E72" s="302" t="e">
        <f t="shared" si="0"/>
        <v>#REF!</v>
      </c>
      <c r="F72" s="302" t="e">
        <f t="shared" si="0"/>
        <v>#REF!</v>
      </c>
      <c r="G72" s="316" t="e" cm="1">
        <f t="array" ref="G72">_xlfn.IFS(M72=$O$58,7,M72=$P$58,3,M72=$Q$58,1)</f>
        <v>#REF!</v>
      </c>
      <c r="H72" s="211"/>
      <c r="I72" s="168"/>
      <c r="J72" s="295" t="s">
        <v>325</v>
      </c>
      <c r="K72" s="295" t="s">
        <v>326</v>
      </c>
      <c r="L72" s="295" t="s">
        <v>309</v>
      </c>
      <c r="M72" s="168" t="e" cm="1">
        <f t="array" ref="M72">_xlfn.IFS(E72&gt;2,"medie", E72&gt;=1,"bună", TRUE,"slabă")</f>
        <v>#REF!</v>
      </c>
      <c r="N72" s="186"/>
      <c r="O72" s="296"/>
      <c r="P72" s="296"/>
      <c r="Q72" s="296"/>
      <c r="R72" s="157">
        <v>7</v>
      </c>
    </row>
    <row r="73" spans="1:18" ht="25.5" x14ac:dyDescent="0.25">
      <c r="A73" s="211"/>
      <c r="B73" s="298" t="s">
        <v>212</v>
      </c>
      <c r="C73" s="211"/>
      <c r="D73" s="300" t="e">
        <f>D26</f>
        <v>#REF!</v>
      </c>
      <c r="E73" s="300" t="e">
        <f>E26</f>
        <v>#REF!</v>
      </c>
      <c r="F73" s="301" t="e">
        <f>F26</f>
        <v>#REF!</v>
      </c>
      <c r="G73" s="316" t="e" cm="1">
        <f t="array" ref="G73">_xlfn.IFS(M73=$O$58,7,M73=$P$58,3,M73=$Q$58,1)</f>
        <v>#REF!</v>
      </c>
      <c r="H73" s="211"/>
      <c r="I73" s="211"/>
      <c r="J73" s="295" t="s">
        <v>312</v>
      </c>
      <c r="K73" s="295" t="s">
        <v>313</v>
      </c>
      <c r="L73" s="295" t="s">
        <v>314</v>
      </c>
      <c r="M73" s="168" t="e" cm="1">
        <f t="array" ref="M73">_xlfn.IFS(E73&lt;0, "slabă", E73&gt;D73, "bună", TRUE, "medie")</f>
        <v>#REF!</v>
      </c>
      <c r="N73" s="186"/>
      <c r="O73" s="296"/>
      <c r="P73" s="296"/>
      <c r="Q73" s="296"/>
      <c r="R73" s="157">
        <v>7</v>
      </c>
    </row>
    <row r="74" spans="1:18" ht="30" x14ac:dyDescent="0.25">
      <c r="A74" s="211"/>
      <c r="B74" s="298" t="s">
        <v>223</v>
      </c>
      <c r="C74" s="211"/>
      <c r="D74" s="302" t="e">
        <f>D33</f>
        <v>#REF!</v>
      </c>
      <c r="E74" s="302" t="e">
        <f>E33</f>
        <v>#REF!</v>
      </c>
      <c r="F74" s="302" t="e">
        <f>F33</f>
        <v>#REF!</v>
      </c>
      <c r="G74" s="317"/>
      <c r="H74" s="211"/>
      <c r="I74" s="211"/>
      <c r="J74" s="211"/>
      <c r="K74" s="211"/>
      <c r="L74" s="211"/>
      <c r="M74" s="211"/>
      <c r="N74" s="211"/>
      <c r="O74" s="211"/>
      <c r="P74" s="211"/>
      <c r="Q74" s="211"/>
    </row>
    <row r="75" spans="1:18" ht="30" x14ac:dyDescent="0.25">
      <c r="A75" s="211"/>
      <c r="B75" s="298" t="s">
        <v>228</v>
      </c>
      <c r="C75" s="211"/>
      <c r="D75" s="303" t="e">
        <f>D35</f>
        <v>#REF!</v>
      </c>
      <c r="E75" s="303" t="e">
        <f>E35</f>
        <v>#REF!</v>
      </c>
      <c r="F75" s="303" t="e">
        <f>F35</f>
        <v>#REF!</v>
      </c>
      <c r="G75" s="317"/>
      <c r="H75" s="211"/>
      <c r="I75" s="211"/>
      <c r="J75" s="211"/>
      <c r="K75" s="211"/>
      <c r="L75" s="211"/>
      <c r="M75" s="211"/>
      <c r="N75" s="211"/>
      <c r="O75" s="211"/>
      <c r="P75" s="211"/>
      <c r="Q75" s="211"/>
    </row>
    <row r="76" spans="1:18" ht="45" x14ac:dyDescent="0.25">
      <c r="A76" s="211"/>
      <c r="B76" s="298" t="s">
        <v>258</v>
      </c>
      <c r="C76" s="211"/>
      <c r="D76" s="302" t="e">
        <f>D74/D75</f>
        <v>#REF!</v>
      </c>
      <c r="E76" s="302" t="e">
        <f>E74/E75</f>
        <v>#REF!</v>
      </c>
      <c r="F76" s="301" t="e">
        <f>F74/F75</f>
        <v>#REF!</v>
      </c>
      <c r="G76" s="316" t="e" cm="1">
        <f t="array" ref="G76">_xlfn.IFS(M76=$O$58,5,M76=$P$58,3,M76=$Q$58,1)</f>
        <v>#REF!</v>
      </c>
      <c r="H76" s="211"/>
      <c r="I76" s="211"/>
      <c r="J76" s="295" t="s">
        <v>336</v>
      </c>
      <c r="K76" s="304">
        <v>1</v>
      </c>
      <c r="L76" s="304" t="s">
        <v>338</v>
      </c>
      <c r="M76" s="168" t="e" cm="1">
        <f t="array" ref="M76">_xlfn.IFS(E76&lt;1,"bună", E76=1,"medie", TRUE,"slabă")</f>
        <v>#REF!</v>
      </c>
      <c r="N76" s="186"/>
      <c r="O76" s="296"/>
      <c r="P76" s="296"/>
      <c r="Q76" s="296"/>
      <c r="R76" s="157">
        <v>5</v>
      </c>
    </row>
    <row r="77" spans="1:18" ht="15.75" x14ac:dyDescent="0.25">
      <c r="A77" s="211"/>
      <c r="B77" s="298" t="s">
        <v>233</v>
      </c>
      <c r="C77" s="211"/>
      <c r="D77" s="302" t="e">
        <f>D38</f>
        <v>#REF!</v>
      </c>
      <c r="E77" s="302" t="e">
        <f>E38</f>
        <v>#REF!</v>
      </c>
      <c r="F77" s="301" t="e">
        <f>F38</f>
        <v>#REF!</v>
      </c>
      <c r="G77" s="316" t="e" cm="1">
        <f t="array" ref="G77">_xlfn.IFS(M77=$O$58,7,M77=$P$58,3,M77=$Q$58,1)</f>
        <v>#REF!</v>
      </c>
      <c r="H77" s="211"/>
      <c r="I77" s="295" t="s">
        <v>303</v>
      </c>
      <c r="J77" s="295" t="s">
        <v>320</v>
      </c>
      <c r="K77" s="295" t="s">
        <v>321</v>
      </c>
      <c r="L77" s="295" t="s">
        <v>315</v>
      </c>
      <c r="M77" s="168" t="e" cm="1">
        <f t="array" ref="M77">_xlfn.IFS(E77&gt;0.2,"bună", E77&gt;=0.19,"medie", TRUE,"slabă")</f>
        <v>#REF!</v>
      </c>
      <c r="N77" s="186"/>
      <c r="O77" s="296"/>
      <c r="P77" s="296"/>
      <c r="Q77" s="296"/>
      <c r="R77" s="157">
        <v>7</v>
      </c>
    </row>
    <row r="78" spans="1:18" ht="15.75" x14ac:dyDescent="0.25">
      <c r="A78" s="211"/>
      <c r="B78" s="298" t="s">
        <v>240</v>
      </c>
      <c r="C78" s="211"/>
      <c r="D78" s="302" t="e">
        <f>D40</f>
        <v>#REF!</v>
      </c>
      <c r="E78" s="302" t="e">
        <f>E40</f>
        <v>#REF!</v>
      </c>
      <c r="F78" s="301" t="e">
        <f>F40</f>
        <v>#REF!</v>
      </c>
      <c r="G78" s="316" t="e" cm="1">
        <f t="array" ref="G78">_xlfn.IFS(M78=$O$58,7,M78=$P$58,3,M78=$Q$58,1)</f>
        <v>#REF!</v>
      </c>
      <c r="H78" s="211"/>
      <c r="I78" s="295" t="s">
        <v>303</v>
      </c>
      <c r="J78" s="295" t="s">
        <v>316</v>
      </c>
      <c r="K78" s="295" t="s">
        <v>322</v>
      </c>
      <c r="L78" s="295" t="s">
        <v>315</v>
      </c>
      <c r="M78" s="168" t="e" cm="1">
        <f t="array" ref="M78">_xlfn.IFS(E78&gt;0.1,"bună", E78&gt;=0.05,"medie", TRUE,"slabă")</f>
        <v>#REF!</v>
      </c>
      <c r="N78" s="186"/>
      <c r="O78" s="296"/>
      <c r="P78" s="296"/>
      <c r="Q78" s="296"/>
      <c r="R78" s="157">
        <v>7</v>
      </c>
    </row>
    <row r="79" spans="1:18" ht="25.5" x14ac:dyDescent="0.25">
      <c r="A79" s="211"/>
      <c r="B79" s="298" t="s">
        <v>60</v>
      </c>
      <c r="C79" s="211"/>
      <c r="D79" s="299" t="e">
        <f>D37</f>
        <v>#REF!</v>
      </c>
      <c r="E79" s="299" t="e">
        <f>E37</f>
        <v>#REF!</v>
      </c>
      <c r="F79" s="299" t="e">
        <f>F37</f>
        <v>#REF!</v>
      </c>
      <c r="G79" s="316" t="e" cm="1">
        <f t="array" ref="G79">_xlfn.IFS(M79=$O$58,8,M79=$P$58,4,M79=$Q$58,1)</f>
        <v>#REF!</v>
      </c>
      <c r="H79" s="211"/>
      <c r="I79" s="295" t="s">
        <v>311</v>
      </c>
      <c r="J79" s="295" t="s">
        <v>312</v>
      </c>
      <c r="K79" s="295" t="s">
        <v>313</v>
      </c>
      <c r="L79" s="295" t="s">
        <v>314</v>
      </c>
      <c r="M79" s="168" t="e" cm="1">
        <f t="array" ref="M79">_xlfn.IFS(E79&lt;=0, "slabă", E79&gt;D79, "bună", TRUE, "medie")</f>
        <v>#REF!</v>
      </c>
      <c r="N79" s="186"/>
      <c r="O79" s="296"/>
      <c r="P79" s="296"/>
      <c r="Q79" s="296"/>
      <c r="R79" s="157">
        <v>8</v>
      </c>
    </row>
    <row r="80" spans="1:18" ht="25.5" x14ac:dyDescent="0.25">
      <c r="A80" s="211"/>
      <c r="B80" s="298" t="s">
        <v>259</v>
      </c>
      <c r="C80" s="211"/>
      <c r="D80" s="300" t="e">
        <f>D43</f>
        <v>#REF!</v>
      </c>
      <c r="E80" s="300" t="e">
        <f>E43</f>
        <v>#REF!</v>
      </c>
      <c r="F80" s="300" t="e">
        <f>F43</f>
        <v>#REF!</v>
      </c>
      <c r="G80" s="317"/>
      <c r="H80" s="211"/>
      <c r="I80" s="211"/>
      <c r="J80" s="295" t="s">
        <v>312</v>
      </c>
      <c r="K80" s="295" t="s">
        <v>313</v>
      </c>
      <c r="L80" s="295" t="s">
        <v>333</v>
      </c>
      <c r="M80" s="168" t="e" cm="1">
        <f t="array" ref="M80">_xlfn.IFS(E80&lt;=0, "slabă", E80&gt;D80, "bună", TRUE, "medie")</f>
        <v>#REF!</v>
      </c>
      <c r="N80" s="186"/>
      <c r="O80" s="211"/>
      <c r="P80" s="211"/>
      <c r="Q80" s="211"/>
    </row>
    <row r="81" spans="1:18" ht="51" x14ac:dyDescent="0.25">
      <c r="A81" s="211"/>
      <c r="B81" s="298" t="s">
        <v>148</v>
      </c>
      <c r="C81" s="211"/>
      <c r="D81" s="300" t="e">
        <f>D48</f>
        <v>#REF!</v>
      </c>
      <c r="E81" s="300" t="e">
        <f>E48</f>
        <v>#REF!</v>
      </c>
      <c r="F81" s="300" t="e">
        <f>F48</f>
        <v>#REF!</v>
      </c>
      <c r="G81" s="316" t="e" cm="1">
        <f t="array" ref="G81">_xlfn.IFS(M81=$O$58,7,M81=$P$58,3,M81=$Q$58,1)</f>
        <v>#REF!</v>
      </c>
      <c r="H81" s="211"/>
      <c r="I81" s="295" t="s">
        <v>311</v>
      </c>
      <c r="J81" s="295" t="s">
        <v>1383</v>
      </c>
      <c r="K81" s="295" t="s">
        <v>1384</v>
      </c>
      <c r="L81" s="295" t="s">
        <v>1385</v>
      </c>
      <c r="M81" s="168" t="e" cm="1">
        <f t="array" ref="M81">_xlfn.IFS((E81 - D81)/D81 &gt;= 0.05, "bună", ABS((E81 - D81)/D81) &lt;= 0.05, "medie", (E81 - D81)/D81 &lt; -0.05, "slabă")</f>
        <v>#REF!</v>
      </c>
      <c r="N81" s="186"/>
      <c r="O81" s="296"/>
      <c r="P81" s="296"/>
      <c r="Q81" s="296"/>
      <c r="R81" s="157">
        <v>7</v>
      </c>
    </row>
    <row r="82" spans="1:18" ht="15.75" x14ac:dyDescent="0.2">
      <c r="G82" s="321" t="e">
        <f>SUM(G59:G81)</f>
        <v>#REF!</v>
      </c>
      <c r="R82" s="157">
        <f>SUM(R59:R81)</f>
        <v>100</v>
      </c>
    </row>
    <row r="83" spans="1:18" ht="15.75" x14ac:dyDescent="0.2">
      <c r="G83" s="321"/>
    </row>
    <row r="84" spans="1:18" ht="15.75" x14ac:dyDescent="0.2">
      <c r="G84" s="321"/>
    </row>
    <row r="85" spans="1:18" x14ac:dyDescent="0.2">
      <c r="B85" s="320" t="s">
        <v>1387</v>
      </c>
    </row>
    <row r="86" spans="1:18" x14ac:dyDescent="0.2">
      <c r="B86" s="319" t="s">
        <v>1388</v>
      </c>
      <c r="C86" s="319" t="s">
        <v>1392</v>
      </c>
    </row>
    <row r="87" spans="1:18" x14ac:dyDescent="0.2">
      <c r="B87" s="319" t="s">
        <v>1389</v>
      </c>
      <c r="C87" s="319" t="s">
        <v>1393</v>
      </c>
    </row>
    <row r="88" spans="1:18" x14ac:dyDescent="0.2">
      <c r="B88" s="319" t="s">
        <v>1390</v>
      </c>
      <c r="C88" s="319" t="s">
        <v>1394</v>
      </c>
    </row>
    <row r="89" spans="1:18" x14ac:dyDescent="0.2">
      <c r="B89" s="319" t="s">
        <v>1391</v>
      </c>
      <c r="C89" s="319" t="s">
        <v>1395</v>
      </c>
    </row>
  </sheetData>
  <autoFilter ref="A8:S52" xr:uid="{19F11F5B-F211-4EF4-9D61-13AFDAB8512D}"/>
  <mergeCells count="2">
    <mergeCell ref="A1:C1"/>
    <mergeCell ref="A5:C5"/>
  </mergeCells>
  <dataValidations count="1">
    <dataValidation type="list" allowBlank="1" showInputMessage="1" showErrorMessage="1" sqref="C4" xr:uid="{BA16EB6C-1DC9-487F-AF32-AFCD2E7213C2}">
      <formula1>INDIRECT($C$3)</formula1>
    </dataValidation>
  </dataValidations>
  <pageMargins left="0.7" right="0.7" top="0.75" bottom="0.75" header="0.3" footer="0.3"/>
  <pageSetup paperSize="9" orientation="portrait" verticalDpi="0" r:id="rId1"/>
  <headerFooter>
    <oddHeader>&amp;R&amp;"Times New Roman,Regular"&amp;12&amp;K00FF00Public</oddHeader>
    <evenHeader>&amp;R&amp;"Times New Roman,Regular"&amp;12&amp;K00FF00Public</evenHeader>
    <firstHeader>&amp;R&amp;"Times New Roman,Regular"&amp;12&amp;K00FF00Public</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A451124C-3137-4CC2-966B-09B308A272CF}">
          <x14:formula1>
            <xm:f>Sheet1!$A$1:$U$1</xm:f>
          </x14:formula1>
          <xm:sqref>C3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1A64A-F5C1-4F81-AF33-D963F12FFF8E}">
  <sheetPr>
    <tabColor theme="8" tint="0.79998168889431442"/>
    <pageSetUpPr autoPageBreaks="0"/>
  </sheetPr>
  <dimension ref="A1:R89"/>
  <sheetViews>
    <sheetView workbookViewId="0">
      <selection activeCell="D14" sqref="D14"/>
    </sheetView>
  </sheetViews>
  <sheetFormatPr defaultColWidth="9.140625" defaultRowHeight="12.75" outlineLevelRow="1" x14ac:dyDescent="0.2"/>
  <cols>
    <col min="1" max="1" width="4" style="212" bestFit="1" customWidth="1"/>
    <col min="2" max="2" width="31.140625" style="212" customWidth="1"/>
    <col min="3" max="3" width="19" style="212" customWidth="1"/>
    <col min="4" max="6" width="12.42578125" style="212" customWidth="1"/>
    <col min="7" max="7" width="16.7109375" style="213" customWidth="1"/>
    <col min="8" max="8" width="64" style="214" customWidth="1"/>
    <col min="9" max="9" width="8.5703125" style="212" customWidth="1"/>
    <col min="10" max="10" width="6.7109375" style="212" customWidth="1"/>
    <col min="11" max="16384" width="9.140625" style="212"/>
  </cols>
  <sheetData>
    <row r="1" spans="1:9" ht="15" customHeight="1" x14ac:dyDescent="0.2">
      <c r="A1" s="438"/>
      <c r="B1" s="438"/>
      <c r="C1" s="438"/>
    </row>
    <row r="2" spans="1:9" ht="21.75" customHeight="1" x14ac:dyDescent="0.2">
      <c r="A2" s="215" t="s">
        <v>149</v>
      </c>
      <c r="B2" s="215"/>
      <c r="C2" s="215" t="e">
        <f>#REF!</f>
        <v>#REF!</v>
      </c>
      <c r="H2" s="216" t="s">
        <v>260</v>
      </c>
    </row>
    <row r="3" spans="1:9" ht="21.75" customHeight="1" x14ac:dyDescent="0.2">
      <c r="A3" s="215"/>
      <c r="B3" s="215" t="s">
        <v>339</v>
      </c>
      <c r="C3" s="158" t="s">
        <v>1360</v>
      </c>
      <c r="H3" s="216"/>
    </row>
    <row r="4" spans="1:9" ht="21.75" customHeight="1" x14ac:dyDescent="0.2">
      <c r="A4" s="215"/>
      <c r="B4" s="215" t="s">
        <v>340</v>
      </c>
      <c r="C4" s="158" t="s">
        <v>362</v>
      </c>
      <c r="H4" s="216"/>
    </row>
    <row r="5" spans="1:9" ht="13.5" customHeight="1" x14ac:dyDescent="0.2">
      <c r="A5" s="439"/>
      <c r="B5" s="439"/>
      <c r="C5" s="439"/>
    </row>
    <row r="6" spans="1:9" ht="21" customHeight="1" x14ac:dyDescent="0.2">
      <c r="A6" s="217" t="s">
        <v>45</v>
      </c>
      <c r="B6" s="217" t="s">
        <v>20</v>
      </c>
      <c r="C6" s="217" t="s">
        <v>150</v>
      </c>
      <c r="D6" s="218" t="e">
        <f>#REF!</f>
        <v>#REF!</v>
      </c>
      <c r="E6" s="218" t="e">
        <f>#REF!</f>
        <v>#REF!</v>
      </c>
      <c r="F6" s="218" t="e">
        <f>#REF!</f>
        <v>#REF!</v>
      </c>
      <c r="G6" s="219" t="s">
        <v>151</v>
      </c>
      <c r="H6" s="220" t="s">
        <v>152</v>
      </c>
    </row>
    <row r="7" spans="1:9" x14ac:dyDescent="0.2">
      <c r="A7" s="221"/>
      <c r="B7" s="221"/>
      <c r="C7" s="221"/>
      <c r="D7" s="222"/>
      <c r="E7" s="222"/>
      <c r="F7" s="222"/>
      <c r="G7" s="223"/>
      <c r="H7" s="224"/>
    </row>
    <row r="8" spans="1:9" x14ac:dyDescent="0.2">
      <c r="A8" s="225" t="s">
        <v>153</v>
      </c>
      <c r="B8" s="217"/>
      <c r="C8" s="217"/>
      <c r="D8" s="226"/>
      <c r="E8" s="226"/>
      <c r="F8" s="226"/>
      <c r="G8" s="227"/>
      <c r="H8" s="220"/>
    </row>
    <row r="9" spans="1:9" s="233" customFormat="1" ht="24" outlineLevel="1" x14ac:dyDescent="0.25">
      <c r="A9" s="228">
        <v>1</v>
      </c>
      <c r="B9" s="229" t="s">
        <v>154</v>
      </c>
      <c r="C9" s="230" t="s">
        <v>261</v>
      </c>
      <c r="D9" s="231" t="e">
        <f>#REF!/#REF!</f>
        <v>#REF!</v>
      </c>
      <c r="E9" s="231" t="e">
        <f>#REF!/#REF!</f>
        <v>#REF!</v>
      </c>
      <c r="F9" s="231" t="e">
        <f>#REF!/#REF!</f>
        <v>#REF!</v>
      </c>
      <c r="G9" s="232"/>
      <c r="H9" s="229" t="s">
        <v>156</v>
      </c>
    </row>
    <row r="10" spans="1:9" s="233" customFormat="1" ht="24" outlineLevel="1" x14ac:dyDescent="0.25">
      <c r="A10" s="228">
        <v>2</v>
      </c>
      <c r="B10" s="229" t="s">
        <v>157</v>
      </c>
      <c r="C10" s="230" t="s">
        <v>262</v>
      </c>
      <c r="D10" s="231" t="e">
        <f>#REF!/#REF!</f>
        <v>#REF!</v>
      </c>
      <c r="E10" s="231" t="e">
        <f>#REF!/#REF!</f>
        <v>#REF!</v>
      </c>
      <c r="F10" s="231" t="e">
        <f>#REF!/#REF!</f>
        <v>#REF!</v>
      </c>
      <c r="G10" s="232"/>
      <c r="H10" s="229" t="s">
        <v>159</v>
      </c>
    </row>
    <row r="11" spans="1:9" s="233" customFormat="1" ht="36" outlineLevel="1" x14ac:dyDescent="0.25">
      <c r="A11" s="228">
        <v>3</v>
      </c>
      <c r="B11" s="229" t="s">
        <v>160</v>
      </c>
      <c r="C11" s="230" t="s">
        <v>263</v>
      </c>
      <c r="D11" s="231" t="e">
        <f>(#REF!+#REF!)/#REF!</f>
        <v>#REF!</v>
      </c>
      <c r="E11" s="231" t="e">
        <f>(#REF!+#REF!)/#REF!</f>
        <v>#REF!</v>
      </c>
      <c r="F11" s="231" t="e">
        <f>(#REF!+#REF!)/#REF!</f>
        <v>#REF!</v>
      </c>
      <c r="G11" s="232"/>
      <c r="H11" s="229" t="s">
        <v>162</v>
      </c>
    </row>
    <row r="12" spans="1:9" s="233" customFormat="1" ht="36" outlineLevel="1" x14ac:dyDescent="0.25">
      <c r="A12" s="228">
        <v>4</v>
      </c>
      <c r="B12" s="229" t="s">
        <v>163</v>
      </c>
      <c r="C12" s="234" t="s">
        <v>164</v>
      </c>
      <c r="D12" s="231" t="e">
        <f>#REF!/#REF!</f>
        <v>#REF!</v>
      </c>
      <c r="E12" s="231" t="e">
        <f>#REF!/#REF!</f>
        <v>#REF!</v>
      </c>
      <c r="F12" s="231" t="e">
        <f>#REF!/#REF!</f>
        <v>#REF!</v>
      </c>
      <c r="G12" s="232"/>
      <c r="H12" s="229" t="s">
        <v>165</v>
      </c>
    </row>
    <row r="13" spans="1:9" s="233" customFormat="1" ht="24" outlineLevel="1" x14ac:dyDescent="0.25">
      <c r="A13" s="228">
        <v>5</v>
      </c>
      <c r="B13" s="229" t="s">
        <v>166</v>
      </c>
      <c r="C13" s="230" t="s">
        <v>167</v>
      </c>
      <c r="D13" s="231" t="e">
        <f>#REF!/#REF!</f>
        <v>#REF!</v>
      </c>
      <c r="E13" s="231" t="e">
        <f>#REF!/#REF!</f>
        <v>#REF!</v>
      </c>
      <c r="F13" s="231" t="e">
        <f>#REF!/#REF!</f>
        <v>#REF!</v>
      </c>
      <c r="G13" s="232"/>
      <c r="H13" s="229" t="s">
        <v>168</v>
      </c>
    </row>
    <row r="14" spans="1:9" s="233" customFormat="1" ht="60" outlineLevel="1" x14ac:dyDescent="0.25">
      <c r="A14" s="228">
        <v>6</v>
      </c>
      <c r="B14" s="229" t="s">
        <v>169</v>
      </c>
      <c r="C14" s="230" t="s">
        <v>170</v>
      </c>
      <c r="D14" s="235" t="e">
        <f>(#REF!)/#REF!</f>
        <v>#REF!</v>
      </c>
      <c r="E14" s="235" t="e">
        <f>(#REF!)/#REF!</f>
        <v>#REF!</v>
      </c>
      <c r="F14" s="235" t="e">
        <f>(#REF!)/#REF!</f>
        <v>#REF!</v>
      </c>
      <c r="G14" s="236" t="s">
        <v>171</v>
      </c>
      <c r="H14" s="229" t="s">
        <v>264</v>
      </c>
    </row>
    <row r="15" spans="1:9" s="233" customFormat="1" ht="48" outlineLevel="1" x14ac:dyDescent="0.25">
      <c r="A15" s="228">
        <v>7</v>
      </c>
      <c r="B15" s="229" t="s">
        <v>173</v>
      </c>
      <c r="C15" s="230" t="s">
        <v>265</v>
      </c>
      <c r="D15" s="235" t="e">
        <f>(#REF!+#REF!)/#REF!</f>
        <v>#REF!</v>
      </c>
      <c r="E15" s="235" t="e">
        <f>(#REF!+#REF!)/#REF!</f>
        <v>#REF!</v>
      </c>
      <c r="F15" s="235" t="e">
        <f>(#REF!+#REF!)/#REF!</f>
        <v>#REF!</v>
      </c>
      <c r="G15" s="236" t="s">
        <v>175</v>
      </c>
      <c r="H15" s="229" t="s">
        <v>266</v>
      </c>
      <c r="I15" s="237">
        <v>0.5</v>
      </c>
    </row>
    <row r="16" spans="1:9" s="233" customFormat="1" ht="48" outlineLevel="1" x14ac:dyDescent="0.25">
      <c r="A16" s="228">
        <v>8</v>
      </c>
      <c r="B16" s="229" t="s">
        <v>177</v>
      </c>
      <c r="C16" s="230" t="s">
        <v>267</v>
      </c>
      <c r="D16" s="231" t="e">
        <f>#REF!/(#REF!+#REF!)</f>
        <v>#REF!</v>
      </c>
      <c r="E16" s="231" t="e">
        <f>#REF!/(#REF!+#REF!)</f>
        <v>#REF!</v>
      </c>
      <c r="F16" s="231" t="e">
        <f>#REF!/(#REF!+#REF!)</f>
        <v>#REF!</v>
      </c>
      <c r="G16" s="232"/>
      <c r="H16" s="229" t="s">
        <v>268</v>
      </c>
    </row>
    <row r="17" spans="1:8" x14ac:dyDescent="0.2">
      <c r="A17" s="225" t="s">
        <v>180</v>
      </c>
      <c r="B17" s="217"/>
      <c r="C17" s="217"/>
      <c r="D17" s="238"/>
      <c r="E17" s="238"/>
      <c r="F17" s="238"/>
      <c r="G17" s="239"/>
      <c r="H17" s="220"/>
    </row>
    <row r="18" spans="1:8" s="233" customFormat="1" ht="36" outlineLevel="1" x14ac:dyDescent="0.25">
      <c r="A18" s="228">
        <v>9</v>
      </c>
      <c r="B18" s="229" t="s">
        <v>181</v>
      </c>
      <c r="C18" s="230" t="s">
        <v>269</v>
      </c>
      <c r="D18" s="235" t="e">
        <f>#REF!/(#REF!+#REF!)</f>
        <v>#REF!</v>
      </c>
      <c r="E18" s="235" t="e">
        <f>#REF!/(#REF!+#REF!)</f>
        <v>#REF!</v>
      </c>
      <c r="F18" s="235" t="e">
        <f>#REF!/(#REF!+#REF!)</f>
        <v>#REF!</v>
      </c>
      <c r="G18" s="236" t="s">
        <v>183</v>
      </c>
      <c r="H18" s="229" t="s">
        <v>270</v>
      </c>
    </row>
    <row r="19" spans="1:8" s="233" customFormat="1" ht="24" outlineLevel="1" x14ac:dyDescent="0.25">
      <c r="A19" s="228">
        <v>10</v>
      </c>
      <c r="B19" s="229" t="s">
        <v>271</v>
      </c>
      <c r="C19" s="230" t="s">
        <v>272</v>
      </c>
      <c r="D19" s="235" t="e">
        <f>(#REF!+#REF!)/#REF!</f>
        <v>#REF!</v>
      </c>
      <c r="E19" s="235" t="e">
        <f>(#REF!+#REF!)/#REF!</f>
        <v>#REF!</v>
      </c>
      <c r="F19" s="235" t="e">
        <f>(#REF!+#REF!)/#REF!</f>
        <v>#REF!</v>
      </c>
      <c r="G19" s="236" t="s">
        <v>175</v>
      </c>
      <c r="H19" s="229" t="s">
        <v>187</v>
      </c>
    </row>
    <row r="20" spans="1:8" s="233" customFormat="1" ht="48" outlineLevel="1" x14ac:dyDescent="0.25">
      <c r="A20" s="228">
        <v>11</v>
      </c>
      <c r="B20" s="229" t="s">
        <v>188</v>
      </c>
      <c r="C20" s="230" t="s">
        <v>273</v>
      </c>
      <c r="D20" s="235" t="e">
        <f>(#REF!+#REF!)/#REF!</f>
        <v>#REF!</v>
      </c>
      <c r="E20" s="235" t="e">
        <f>(#REF!+#REF!)/#REF!</f>
        <v>#REF!</v>
      </c>
      <c r="F20" s="235" t="e">
        <f>(#REF!+#REF!)/#REF!</f>
        <v>#REF!</v>
      </c>
      <c r="G20" s="236" t="s">
        <v>190</v>
      </c>
      <c r="H20" s="229" t="s">
        <v>274</v>
      </c>
    </row>
    <row r="21" spans="1:8" s="233" customFormat="1" ht="48" outlineLevel="1" x14ac:dyDescent="0.25">
      <c r="A21" s="228">
        <v>12</v>
      </c>
      <c r="B21" s="229" t="s">
        <v>192</v>
      </c>
      <c r="C21" s="230" t="s">
        <v>275</v>
      </c>
      <c r="D21" s="235" t="e">
        <f>(#REF!+#REF!)/#REF!</f>
        <v>#REF!</v>
      </c>
      <c r="E21" s="235" t="e">
        <f>(#REF!+#REF!)/#REF!</f>
        <v>#REF!</v>
      </c>
      <c r="F21" s="235" t="e">
        <f>(#REF!+#REF!)/#REF!</f>
        <v>#REF!</v>
      </c>
      <c r="G21" s="236" t="s">
        <v>194</v>
      </c>
      <c r="H21" s="229" t="s">
        <v>276</v>
      </c>
    </row>
    <row r="22" spans="1:8" s="233" customFormat="1" ht="96" outlineLevel="1" x14ac:dyDescent="0.25">
      <c r="A22" s="228">
        <v>13</v>
      </c>
      <c r="B22" s="229" t="s">
        <v>196</v>
      </c>
      <c r="C22" s="230" t="s">
        <v>277</v>
      </c>
      <c r="D22" s="231" t="e">
        <f>#REF!/#REF!</f>
        <v>#REF!</v>
      </c>
      <c r="E22" s="231" t="e">
        <f>#REF!/#REF!</f>
        <v>#REF!</v>
      </c>
      <c r="F22" s="231" t="e">
        <f>#REF!/#REF!</f>
        <v>#REF!</v>
      </c>
      <c r="G22" s="236" t="s">
        <v>198</v>
      </c>
      <c r="H22" s="229" t="s">
        <v>278</v>
      </c>
    </row>
    <row r="23" spans="1:8" ht="36" outlineLevel="1" x14ac:dyDescent="0.2">
      <c r="A23" s="228">
        <v>14</v>
      </c>
      <c r="B23" s="229" t="s">
        <v>200</v>
      </c>
      <c r="C23" s="230" t="s">
        <v>201</v>
      </c>
      <c r="D23" s="240" t="e">
        <f>(#REF!-#REF!)/#REF!</f>
        <v>#REF!</v>
      </c>
      <c r="E23" s="240" t="e">
        <f>(#REF!-#REF!)/#REF!</f>
        <v>#REF!</v>
      </c>
      <c r="F23" s="240" t="e">
        <f>(#REF!-#REF!)/#REF!</f>
        <v>#REF!</v>
      </c>
      <c r="G23" s="232" t="s">
        <v>202</v>
      </c>
      <c r="H23" s="229" t="s">
        <v>279</v>
      </c>
    </row>
    <row r="24" spans="1:8" ht="36" outlineLevel="1" x14ac:dyDescent="0.2">
      <c r="A24" s="228">
        <v>15</v>
      </c>
      <c r="B24" s="229" t="s">
        <v>204</v>
      </c>
      <c r="C24" s="230" t="s">
        <v>205</v>
      </c>
      <c r="D24" s="240" t="e">
        <f>#REF!/#REF!</f>
        <v>#REF!</v>
      </c>
      <c r="E24" s="240" t="e">
        <f>#REF!/#REF!</f>
        <v>#REF!</v>
      </c>
      <c r="F24" s="240" t="e">
        <f>#REF!/#REF!</f>
        <v>#REF!</v>
      </c>
      <c r="G24" s="232" t="s">
        <v>206</v>
      </c>
      <c r="H24" s="241" t="s">
        <v>280</v>
      </c>
    </row>
    <row r="25" spans="1:8" s="233" customFormat="1" ht="72" outlineLevel="1" x14ac:dyDescent="0.25">
      <c r="A25" s="228">
        <v>16</v>
      </c>
      <c r="B25" s="229" t="s">
        <v>208</v>
      </c>
      <c r="C25" s="230" t="s">
        <v>281</v>
      </c>
      <c r="D25" s="235" t="e">
        <f>#REF!/(#REF!+#REF!)</f>
        <v>#REF!</v>
      </c>
      <c r="E25" s="235" t="e">
        <f>#REF!/(#REF!+#REF!)</f>
        <v>#REF!</v>
      </c>
      <c r="F25" s="235" t="e">
        <f>#REF!/(#REF!+#REF!)</f>
        <v>#REF!</v>
      </c>
      <c r="G25" s="236" t="s">
        <v>210</v>
      </c>
      <c r="H25" s="229" t="s">
        <v>282</v>
      </c>
    </row>
    <row r="26" spans="1:8" s="233" customFormat="1" ht="48" outlineLevel="1" x14ac:dyDescent="0.25">
      <c r="A26" s="228">
        <v>17</v>
      </c>
      <c r="B26" s="229" t="s">
        <v>212</v>
      </c>
      <c r="C26" s="230" t="s">
        <v>213</v>
      </c>
      <c r="D26" s="242" t="e">
        <f>#REF!-#REF!</f>
        <v>#REF!</v>
      </c>
      <c r="E26" s="242" t="e">
        <f>#REF!-#REF!</f>
        <v>#REF!</v>
      </c>
      <c r="F26" s="242" t="e">
        <f>#REF!-#REF!</f>
        <v>#REF!</v>
      </c>
      <c r="G26" s="236" t="s">
        <v>214</v>
      </c>
      <c r="H26" s="229" t="s">
        <v>283</v>
      </c>
    </row>
    <row r="27" spans="1:8" s="233" customFormat="1" outlineLevel="1" x14ac:dyDescent="0.25">
      <c r="A27" s="228">
        <v>18</v>
      </c>
      <c r="B27" s="229" t="s">
        <v>216</v>
      </c>
      <c r="C27" s="230"/>
      <c r="D27" s="242" t="e">
        <f>#REF!</f>
        <v>#REF!</v>
      </c>
      <c r="E27" s="242" t="e">
        <f>#REF!</f>
        <v>#REF!</v>
      </c>
      <c r="F27" s="242" t="e">
        <f>#REF!</f>
        <v>#REF!</v>
      </c>
      <c r="G27" s="243"/>
      <c r="H27" s="229"/>
    </row>
    <row r="28" spans="1:8" s="233" customFormat="1" ht="24" outlineLevel="1" x14ac:dyDescent="0.25">
      <c r="A28" s="228">
        <v>19</v>
      </c>
      <c r="B28" s="229" t="s">
        <v>217</v>
      </c>
      <c r="C28" s="230"/>
      <c r="D28" s="242" t="e">
        <f>#REF!</f>
        <v>#REF!</v>
      </c>
      <c r="E28" s="242" t="e">
        <f>#REF!</f>
        <v>#REF!</v>
      </c>
      <c r="F28" s="242" t="e">
        <f>#REF!</f>
        <v>#REF!</v>
      </c>
      <c r="G28" s="243"/>
      <c r="H28" s="229"/>
    </row>
    <row r="29" spans="1:8" s="233" customFormat="1" outlineLevel="1" x14ac:dyDescent="0.25">
      <c r="A29" s="228">
        <v>20</v>
      </c>
      <c r="B29" s="229" t="s">
        <v>218</v>
      </c>
      <c r="C29" s="230"/>
      <c r="D29" s="242" t="e">
        <f>#REF!</f>
        <v>#REF!</v>
      </c>
      <c r="E29" s="242" t="e">
        <f>#REF!</f>
        <v>#REF!</v>
      </c>
      <c r="F29" s="242" t="e">
        <f>#REF!</f>
        <v>#REF!</v>
      </c>
      <c r="G29" s="243"/>
      <c r="H29" s="229"/>
    </row>
    <row r="30" spans="1:8" s="233" customFormat="1" outlineLevel="1" x14ac:dyDescent="0.25">
      <c r="A30" s="228">
        <v>21</v>
      </c>
      <c r="B30" s="229" t="s">
        <v>219</v>
      </c>
      <c r="C30" s="230"/>
      <c r="D30" s="242" t="e">
        <f>#REF!</f>
        <v>#REF!</v>
      </c>
      <c r="E30" s="242" t="e">
        <f>#REF!</f>
        <v>#REF!</v>
      </c>
      <c r="F30" s="242" t="e">
        <f>#REF!</f>
        <v>#REF!</v>
      </c>
      <c r="G30" s="243"/>
      <c r="H30" s="229"/>
    </row>
    <row r="31" spans="1:8" x14ac:dyDescent="0.2">
      <c r="A31" s="225" t="s">
        <v>220</v>
      </c>
      <c r="B31" s="217"/>
      <c r="C31" s="217"/>
      <c r="D31" s="244"/>
      <c r="E31" s="244"/>
      <c r="F31" s="244"/>
      <c r="G31" s="245"/>
      <c r="H31" s="220"/>
    </row>
    <row r="32" spans="1:8" s="233" customFormat="1" ht="24" outlineLevel="1" x14ac:dyDescent="0.25">
      <c r="A32" s="228">
        <v>22</v>
      </c>
      <c r="B32" s="229" t="s">
        <v>221</v>
      </c>
      <c r="C32" s="230" t="s">
        <v>284</v>
      </c>
      <c r="D32" s="246" t="e">
        <f>#REF!/#REF!</f>
        <v>#REF!</v>
      </c>
      <c r="E32" s="246" t="e">
        <f>#REF!/#REF!</f>
        <v>#REF!</v>
      </c>
      <c r="F32" s="246" t="e">
        <f>#REF!/#REF!</f>
        <v>#REF!</v>
      </c>
      <c r="G32" s="247"/>
      <c r="H32" s="248"/>
    </row>
    <row r="33" spans="1:10" s="233" customFormat="1" ht="24" outlineLevel="1" x14ac:dyDescent="0.25">
      <c r="A33" s="228">
        <v>23</v>
      </c>
      <c r="B33" s="229" t="s">
        <v>223</v>
      </c>
      <c r="C33" s="230" t="s">
        <v>285</v>
      </c>
      <c r="D33" s="235" t="e">
        <f>(#REF!*365)/#REF!</f>
        <v>#REF!</v>
      </c>
      <c r="E33" s="235" t="e">
        <f>(#REF!*365)/#REF!</f>
        <v>#REF!</v>
      </c>
      <c r="F33" s="267" t="e">
        <f>(#REF!*365)/#REF!</f>
        <v>#REF!</v>
      </c>
      <c r="G33" s="236"/>
      <c r="H33" s="229" t="s">
        <v>225</v>
      </c>
    </row>
    <row r="34" spans="1:10" s="233" customFormat="1" ht="24" outlineLevel="1" x14ac:dyDescent="0.25">
      <c r="A34" s="228">
        <v>24</v>
      </c>
      <c r="B34" s="229" t="s">
        <v>226</v>
      </c>
      <c r="C34" s="230" t="s">
        <v>227</v>
      </c>
      <c r="D34" s="235" t="e">
        <f>#REF!/#REF!</f>
        <v>#REF!</v>
      </c>
      <c r="E34" s="235" t="e">
        <f>#REF!/#REF!</f>
        <v>#REF!</v>
      </c>
      <c r="F34" s="235" t="e">
        <f>#REF!/#REF!</f>
        <v>#REF!</v>
      </c>
      <c r="G34" s="236"/>
      <c r="H34" s="248"/>
    </row>
    <row r="35" spans="1:10" s="233" customFormat="1" ht="60" outlineLevel="1" x14ac:dyDescent="0.25">
      <c r="A35" s="228">
        <v>25</v>
      </c>
      <c r="B35" s="229" t="s">
        <v>228</v>
      </c>
      <c r="C35" s="230" t="s">
        <v>286</v>
      </c>
      <c r="D35" s="249" t="e">
        <f>365/D34</f>
        <v>#REF!</v>
      </c>
      <c r="E35" s="249" t="e">
        <f>365/E34</f>
        <v>#REF!</v>
      </c>
      <c r="F35" s="268" t="e">
        <f>365/F34</f>
        <v>#REF!</v>
      </c>
      <c r="G35" s="250"/>
      <c r="H35" s="229" t="s">
        <v>230</v>
      </c>
    </row>
    <row r="36" spans="1:10" x14ac:dyDescent="0.2">
      <c r="A36" s="225" t="s">
        <v>231</v>
      </c>
      <c r="B36" s="217"/>
      <c r="C36" s="217"/>
      <c r="D36" s="244"/>
      <c r="E36" s="244"/>
      <c r="F36" s="244"/>
      <c r="G36" s="245"/>
      <c r="H36" s="220"/>
    </row>
    <row r="37" spans="1:10" s="233" customFormat="1" ht="48" outlineLevel="1" x14ac:dyDescent="0.25">
      <c r="A37" s="228">
        <v>26</v>
      </c>
      <c r="B37" s="229" t="s">
        <v>60</v>
      </c>
      <c r="C37" s="230" t="s">
        <v>232</v>
      </c>
      <c r="D37" s="251" t="e">
        <f>#REF!+#REF!+#REF!+#REF!</f>
        <v>#REF!</v>
      </c>
      <c r="E37" s="251" t="e">
        <f>#REF!+#REF!+#REF!+#REF!</f>
        <v>#REF!</v>
      </c>
      <c r="F37" s="251" t="e">
        <f>#REF!+#REF!+#REF!+#REF!</f>
        <v>#REF!</v>
      </c>
      <c r="G37" s="252"/>
      <c r="H37" s="229"/>
    </row>
    <row r="38" spans="1:10" s="233" customFormat="1" ht="36" outlineLevel="1" x14ac:dyDescent="0.25">
      <c r="A38" s="228">
        <v>27</v>
      </c>
      <c r="B38" s="229" t="s">
        <v>233</v>
      </c>
      <c r="C38" s="230" t="s">
        <v>287</v>
      </c>
      <c r="D38" s="253" t="e">
        <f>(#REF!/#REF!)*100</f>
        <v>#REF!</v>
      </c>
      <c r="E38" s="253" t="e">
        <f>(#REF!/#REF!)*100</f>
        <v>#REF!</v>
      </c>
      <c r="F38" s="253" t="e">
        <f>(#REF!/#REF!)*100</f>
        <v>#REF!</v>
      </c>
      <c r="G38" s="254" t="s">
        <v>235</v>
      </c>
      <c r="H38" s="229" t="s">
        <v>288</v>
      </c>
    </row>
    <row r="39" spans="1:10" s="233" customFormat="1" ht="24" outlineLevel="1" x14ac:dyDescent="0.25">
      <c r="A39" s="228">
        <v>28</v>
      </c>
      <c r="B39" s="229" t="s">
        <v>237</v>
      </c>
      <c r="C39" s="230" t="s">
        <v>238</v>
      </c>
      <c r="D39" s="253" t="e">
        <f>(#REF!/(#REF!+#REF!+#REF!+#REF!))*100</f>
        <v>#REF!</v>
      </c>
      <c r="E39" s="253" t="e">
        <f>(#REF!/(#REF!+#REF!+#REF!+#REF!))*100</f>
        <v>#REF!</v>
      </c>
      <c r="F39" s="253" t="e">
        <f>(#REF!/(#REF!+#REF!+#REF!+#REF!))*100</f>
        <v>#REF!</v>
      </c>
      <c r="G39" s="254"/>
      <c r="H39" s="248" t="s">
        <v>239</v>
      </c>
    </row>
    <row r="40" spans="1:10" s="233" customFormat="1" ht="48" outlineLevel="1" x14ac:dyDescent="0.25">
      <c r="A40" s="228">
        <v>29</v>
      </c>
      <c r="B40" s="229" t="s">
        <v>240</v>
      </c>
      <c r="C40" s="230" t="s">
        <v>289</v>
      </c>
      <c r="D40" s="253" t="e">
        <f>(#REF!/#REF!)*100</f>
        <v>#REF!</v>
      </c>
      <c r="E40" s="253" t="e">
        <f>(#REF!/#REF!)*100</f>
        <v>#REF!</v>
      </c>
      <c r="F40" s="253" t="e">
        <f>(#REF!/#REF!)*100</f>
        <v>#REF!</v>
      </c>
      <c r="G40" s="254"/>
      <c r="H40" s="229" t="s">
        <v>242</v>
      </c>
    </row>
    <row r="41" spans="1:10" s="233" customFormat="1" ht="48" outlineLevel="1" x14ac:dyDescent="0.25">
      <c r="A41" s="228">
        <v>30</v>
      </c>
      <c r="B41" s="229" t="s">
        <v>243</v>
      </c>
      <c r="C41" s="230" t="s">
        <v>290</v>
      </c>
      <c r="D41" s="253" t="e">
        <f>IF(#REF!&lt;=0,"capital propriu &lt; 0 sau = 0",(#REF!/#REF!)*100)</f>
        <v>#REF!</v>
      </c>
      <c r="E41" s="253" t="e">
        <f>IF(#REF!&lt;=0,"capital propriu &lt; 0 sau = 0",(#REF!/#REF!)*100)</f>
        <v>#REF!</v>
      </c>
      <c r="F41" s="253" t="e">
        <f>IF(#REF!&lt;=0,"capital propriu &lt; 0 sau = 0",(#REF!/#REF!)*100)</f>
        <v>#REF!</v>
      </c>
      <c r="G41" s="254"/>
      <c r="H41" s="229" t="s">
        <v>245</v>
      </c>
    </row>
    <row r="42" spans="1:10" x14ac:dyDescent="0.2">
      <c r="A42" s="225" t="s">
        <v>58</v>
      </c>
      <c r="B42" s="217"/>
      <c r="C42" s="217"/>
      <c r="D42" s="255"/>
      <c r="E42" s="255"/>
      <c r="F42" s="255"/>
      <c r="G42" s="245"/>
      <c r="H42" s="220"/>
    </row>
    <row r="43" spans="1:10" ht="24" outlineLevel="1" x14ac:dyDescent="0.2">
      <c r="A43" s="228">
        <v>31</v>
      </c>
      <c r="B43" s="229" t="s">
        <v>147</v>
      </c>
      <c r="C43" s="256"/>
      <c r="D43" s="257" t="e">
        <f>#REF!</f>
        <v>#REF!</v>
      </c>
      <c r="E43" s="257" t="e">
        <f>#REF!</f>
        <v>#REF!</v>
      </c>
      <c r="F43" s="257" t="e">
        <f>#REF!</f>
        <v>#REF!</v>
      </c>
      <c r="G43" s="258"/>
      <c r="H43" s="229"/>
    </row>
    <row r="44" spans="1:10" outlineLevel="1" x14ac:dyDescent="0.2">
      <c r="A44" s="228"/>
      <c r="B44" s="259" t="s">
        <v>52</v>
      </c>
      <c r="C44" s="256"/>
      <c r="D44" s="257" t="e">
        <f>#REF!</f>
        <v>#REF!</v>
      </c>
      <c r="E44" s="257" t="e">
        <f>#REF!</f>
        <v>#REF!</v>
      </c>
      <c r="F44" s="257" t="e">
        <f>#REF!</f>
        <v>#REF!</v>
      </c>
      <c r="G44" s="258"/>
      <c r="H44" s="229"/>
    </row>
    <row r="45" spans="1:10" outlineLevel="1" x14ac:dyDescent="0.2">
      <c r="A45" s="228"/>
      <c r="B45" s="259" t="s">
        <v>53</v>
      </c>
      <c r="C45" s="256"/>
      <c r="D45" s="257" t="e">
        <f>#REF!</f>
        <v>#REF!</v>
      </c>
      <c r="E45" s="257" t="e">
        <f>#REF!</f>
        <v>#REF!</v>
      </c>
      <c r="F45" s="257" t="e">
        <f>#REF!</f>
        <v>#REF!</v>
      </c>
      <c r="G45" s="258"/>
      <c r="H45" s="229"/>
    </row>
    <row r="46" spans="1:10" ht="24" outlineLevel="1" x14ac:dyDescent="0.2">
      <c r="A46" s="228">
        <v>32</v>
      </c>
      <c r="B46" s="229" t="s">
        <v>47</v>
      </c>
      <c r="C46" s="256"/>
      <c r="D46" s="257" t="e">
        <f>#REF!</f>
        <v>#REF!</v>
      </c>
      <c r="E46" s="257" t="e">
        <f>#REF!</f>
        <v>#REF!</v>
      </c>
      <c r="F46" s="257" t="e">
        <f>#REF!</f>
        <v>#REF!</v>
      </c>
      <c r="G46" s="258"/>
      <c r="H46" s="229"/>
    </row>
    <row r="47" spans="1:10" outlineLevel="1" x14ac:dyDescent="0.2">
      <c r="A47" s="228">
        <v>33</v>
      </c>
      <c r="B47" s="229" t="s">
        <v>33</v>
      </c>
      <c r="C47" s="256"/>
      <c r="D47" s="257" t="e">
        <f>#REF!</f>
        <v>#REF!</v>
      </c>
      <c r="E47" s="257" t="e">
        <f>#REF!</f>
        <v>#REF!</v>
      </c>
      <c r="F47" s="257" t="e">
        <f>#REF!</f>
        <v>#REF!</v>
      </c>
      <c r="G47" s="258"/>
      <c r="H47" s="229"/>
    </row>
    <row r="48" spans="1:10" ht="24" outlineLevel="1" x14ac:dyDescent="0.2">
      <c r="A48" s="228">
        <v>34</v>
      </c>
      <c r="B48" s="229" t="s">
        <v>55</v>
      </c>
      <c r="C48" s="256"/>
      <c r="D48" s="257" t="e">
        <f>#REF!</f>
        <v>#REF!</v>
      </c>
      <c r="E48" s="257" t="e">
        <f>#REF!</f>
        <v>#REF!</v>
      </c>
      <c r="F48" s="257" t="e">
        <f>#REF!</f>
        <v>#REF!</v>
      </c>
      <c r="G48" s="258"/>
      <c r="H48" s="229"/>
      <c r="I48" s="212" t="e">
        <f>IF(D46=0,0,D47/D46-D48)</f>
        <v>#REF!</v>
      </c>
      <c r="J48" s="212" t="e">
        <f>IF(E46=0,0,E47/E46-E48)</f>
        <v>#REF!</v>
      </c>
    </row>
    <row r="49" spans="1:18" ht="36" outlineLevel="1" x14ac:dyDescent="0.2">
      <c r="A49" s="228">
        <v>35</v>
      </c>
      <c r="B49" s="229" t="s">
        <v>291</v>
      </c>
      <c r="C49" s="230" t="s">
        <v>247</v>
      </c>
      <c r="D49" s="257" t="e">
        <f>IF(D46=0,0,#REF!/D46)</f>
        <v>#REF!</v>
      </c>
      <c r="E49" s="257" t="e">
        <f>IF(E46=0,0,#REF!/E46)</f>
        <v>#REF!</v>
      </c>
      <c r="F49" s="257" t="e">
        <f>IF(F46=0,0,#REF!/F46)</f>
        <v>#REF!</v>
      </c>
      <c r="G49" s="258"/>
      <c r="H49" s="229"/>
    </row>
    <row r="50" spans="1:18" ht="48" outlineLevel="1" x14ac:dyDescent="0.2">
      <c r="A50" s="228">
        <v>36</v>
      </c>
      <c r="B50" s="229" t="s">
        <v>292</v>
      </c>
      <c r="C50" s="230" t="s">
        <v>249</v>
      </c>
      <c r="D50" s="257" t="e">
        <f>IF(D46=0,0,#REF!/D46)</f>
        <v>#REF!</v>
      </c>
      <c r="E50" s="257" t="e">
        <f>IF(E46=0,0,#REF!/E46)</f>
        <v>#REF!</v>
      </c>
      <c r="F50" s="257" t="e">
        <f>IF(F46=0,0,#REF!/F46)</f>
        <v>#REF!</v>
      </c>
      <c r="G50" s="258"/>
      <c r="H50" s="229"/>
    </row>
    <row r="51" spans="1:18" x14ac:dyDescent="0.2">
      <c r="A51" s="225" t="s">
        <v>56</v>
      </c>
      <c r="B51" s="217"/>
      <c r="C51" s="217"/>
      <c r="D51" s="255"/>
      <c r="E51" s="255"/>
      <c r="F51" s="255"/>
      <c r="G51" s="245"/>
      <c r="H51" s="220"/>
    </row>
    <row r="52" spans="1:18" ht="24" outlineLevel="1" x14ac:dyDescent="0.2">
      <c r="A52" s="228"/>
      <c r="B52" s="229" t="s">
        <v>61</v>
      </c>
      <c r="C52" s="230"/>
      <c r="D52" s="257" t="e">
        <f>#REF!</f>
        <v>#REF!</v>
      </c>
      <c r="E52" s="257" t="e">
        <f>#REF!</f>
        <v>#REF!</v>
      </c>
      <c r="F52" s="257" t="e">
        <f>#REF!</f>
        <v>#REF!</v>
      </c>
      <c r="G52" s="258"/>
      <c r="H52" s="229"/>
    </row>
    <row r="53" spans="1:18" ht="21.75" customHeight="1" x14ac:dyDescent="0.2">
      <c r="A53" s="225"/>
      <c r="B53" s="217"/>
      <c r="C53" s="217"/>
      <c r="D53" s="255"/>
      <c r="E53" s="255"/>
      <c r="F53" s="255"/>
      <c r="G53" s="245"/>
      <c r="H53" s="220"/>
    </row>
    <row r="54" spans="1:18" ht="30" hidden="1" customHeight="1" outlineLevel="1" x14ac:dyDescent="0.2">
      <c r="A54" s="228"/>
      <c r="B54" s="229"/>
      <c r="C54" s="256"/>
      <c r="D54" s="257"/>
      <c r="E54" s="257"/>
      <c r="F54" s="257"/>
      <c r="G54" s="258"/>
      <c r="H54" s="229"/>
    </row>
    <row r="55" spans="1:18" ht="30" hidden="1" customHeight="1" outlineLevel="1" x14ac:dyDescent="0.2">
      <c r="A55" s="228"/>
      <c r="B55" s="229"/>
      <c r="C55" s="256"/>
      <c r="D55" s="260"/>
      <c r="E55" s="260"/>
      <c r="F55" s="260"/>
      <c r="G55" s="261"/>
      <c r="H55" s="229"/>
    </row>
    <row r="56" spans="1:18" collapsed="1" x14ac:dyDescent="0.2"/>
    <row r="58" spans="1:18" ht="38.25" x14ac:dyDescent="0.2">
      <c r="B58" s="161" t="s">
        <v>20</v>
      </c>
      <c r="C58" s="161"/>
      <c r="D58" s="318" t="e">
        <f>#REF!</f>
        <v>#REF!</v>
      </c>
      <c r="E58" s="318" t="e">
        <f>#REF!</f>
        <v>#REF!</v>
      </c>
      <c r="F58" s="318" t="e">
        <f>#REF!</f>
        <v>#REF!</v>
      </c>
      <c r="G58" s="161" t="s">
        <v>1386</v>
      </c>
      <c r="H58" s="157"/>
      <c r="I58" s="161" t="s">
        <v>302</v>
      </c>
      <c r="J58" s="161" t="s">
        <v>299</v>
      </c>
      <c r="K58" s="161" t="s">
        <v>300</v>
      </c>
      <c r="L58" s="161" t="s">
        <v>301</v>
      </c>
      <c r="M58" s="161" t="s">
        <v>324</v>
      </c>
      <c r="N58" s="161" t="s">
        <v>323</v>
      </c>
      <c r="O58" s="161" t="s">
        <v>327</v>
      </c>
      <c r="P58" s="161" t="s">
        <v>328</v>
      </c>
      <c r="Q58" s="161" t="s">
        <v>329</v>
      </c>
      <c r="R58" s="319" t="s">
        <v>1396</v>
      </c>
    </row>
    <row r="59" spans="1:18" ht="30" x14ac:dyDescent="0.25">
      <c r="A59" s="262"/>
      <c r="B59" s="298" t="s">
        <v>250</v>
      </c>
      <c r="C59" s="211"/>
      <c r="D59" s="299" t="e">
        <f>#REF!</f>
        <v>#REF!</v>
      </c>
      <c r="E59" s="299" t="e">
        <f>#REF!</f>
        <v>#REF!</v>
      </c>
      <c r="F59" s="301" t="e">
        <f>#REF!</f>
        <v>#REF!</v>
      </c>
      <c r="G59" s="316" t="e" cm="1">
        <f t="array" ref="G59">_xlfn.IFS(M59=$O$58,8,M59=$P$58,4,M59=$Q$58,1)</f>
        <v>#REF!</v>
      </c>
      <c r="H59" s="211"/>
      <c r="I59" s="211"/>
      <c r="J59" s="296" t="s">
        <v>330</v>
      </c>
      <c r="K59" s="296" t="s">
        <v>331</v>
      </c>
      <c r="L59" s="296" t="s">
        <v>332</v>
      </c>
      <c r="M59" s="168" t="e" cm="1">
        <f t="array" ref="M59">_xlfn.IFS((E59 - D59)/D59 &gt;= 0.05, "bună", ABS((E59 - D59)/D59) &lt;= 0.05, "medie", (E59 - D59)/D59 &lt; -0.05, "slabă")</f>
        <v>#REF!</v>
      </c>
      <c r="N59" s="186"/>
      <c r="O59" s="296"/>
      <c r="P59" s="296"/>
      <c r="Q59" s="296"/>
      <c r="R59" s="212">
        <v>8</v>
      </c>
    </row>
    <row r="60" spans="1:18" ht="15.75" x14ac:dyDescent="0.25">
      <c r="A60" s="262"/>
      <c r="B60" s="298" t="s">
        <v>251</v>
      </c>
      <c r="C60" s="211"/>
      <c r="D60" s="301" t="e">
        <f>#REF!</f>
        <v>#REF!</v>
      </c>
      <c r="E60" s="301" t="e">
        <f>#REF!</f>
        <v>#REF!</v>
      </c>
      <c r="F60" s="301" t="e">
        <f>#REF!</f>
        <v>#REF!</v>
      </c>
      <c r="G60" s="317"/>
      <c r="H60" s="211"/>
      <c r="I60" s="211"/>
      <c r="J60" s="296" t="s">
        <v>330</v>
      </c>
      <c r="K60" s="296" t="s">
        <v>331</v>
      </c>
      <c r="L60" s="296" t="s">
        <v>332</v>
      </c>
      <c r="M60" s="168" t="e" cm="1">
        <f t="array" ref="M60">_xlfn.IFS((E60 - D60)/D60 &gt;= 0.05, "bună", ABS((E60 - D60)/D60) &lt;= 0.05, "medie", (E60 - D60)/D60 &lt; -0.05, "slabă")</f>
        <v>#REF!</v>
      </c>
      <c r="N60" s="211"/>
      <c r="O60" s="211"/>
      <c r="P60" s="211"/>
      <c r="Q60" s="211"/>
    </row>
    <row r="61" spans="1:18" ht="30" x14ac:dyDescent="0.25">
      <c r="A61" s="262"/>
      <c r="B61" s="298" t="s">
        <v>252</v>
      </c>
      <c r="C61" s="211"/>
      <c r="D61" s="299" t="e">
        <f>#REF!</f>
        <v>#REF!</v>
      </c>
      <c r="E61" s="299" t="e">
        <f>#REF!</f>
        <v>#REF!</v>
      </c>
      <c r="F61" s="301" t="e">
        <f>#REF!</f>
        <v>#REF!</v>
      </c>
      <c r="G61" s="317"/>
      <c r="H61" s="211"/>
      <c r="I61" s="211"/>
      <c r="J61" s="296" t="s">
        <v>312</v>
      </c>
      <c r="K61" s="296" t="s">
        <v>313</v>
      </c>
      <c r="L61" s="296" t="s">
        <v>314</v>
      </c>
      <c r="M61" s="168" t="e" cm="1">
        <f t="array" ref="M61">_xlfn.IFS(E61&lt;0, "slabă", E61&gt;D61, "bună", TRUE, "medie")</f>
        <v>#REF!</v>
      </c>
      <c r="N61" s="211"/>
      <c r="O61" s="211"/>
      <c r="P61" s="211"/>
      <c r="Q61" s="211"/>
    </row>
    <row r="62" spans="1:18" ht="15.75" x14ac:dyDescent="0.25">
      <c r="A62" s="262"/>
      <c r="B62" s="298" t="s">
        <v>253</v>
      </c>
      <c r="C62" s="211"/>
      <c r="D62" s="299" t="e">
        <f>#REF!</f>
        <v>#REF!</v>
      </c>
      <c r="E62" s="299" t="e">
        <f>#REF!</f>
        <v>#REF!</v>
      </c>
      <c r="F62" s="301" t="e">
        <f>#REF!</f>
        <v>#REF!</v>
      </c>
      <c r="G62" s="317"/>
      <c r="H62" s="211"/>
      <c r="I62" s="211"/>
      <c r="J62" s="296" t="s">
        <v>312</v>
      </c>
      <c r="K62" s="296" t="s">
        <v>313</v>
      </c>
      <c r="L62" s="296" t="s">
        <v>314</v>
      </c>
      <c r="M62" s="168" t="e" cm="1">
        <f t="array" ref="M62">_xlfn.IFS(E62&lt;0, "slabă", E62&gt;D62, "bună", TRUE, "medie")</f>
        <v>#REF!</v>
      </c>
      <c r="N62" s="211"/>
      <c r="O62" s="211"/>
      <c r="P62" s="211"/>
      <c r="Q62" s="211"/>
    </row>
    <row r="63" spans="1:18" ht="15.75" x14ac:dyDescent="0.25">
      <c r="A63" s="262"/>
      <c r="B63" s="298" t="s">
        <v>118</v>
      </c>
      <c r="C63" s="211"/>
      <c r="D63" s="301" t="e">
        <f>#REF!</f>
        <v>#REF!</v>
      </c>
      <c r="E63" s="301" t="e">
        <f>#REF!</f>
        <v>#REF!</v>
      </c>
      <c r="F63" s="301" t="e">
        <f>#REF!</f>
        <v>#REF!</v>
      </c>
      <c r="G63" s="317"/>
      <c r="H63" s="211"/>
      <c r="I63" s="211"/>
      <c r="J63" s="296" t="s">
        <v>312</v>
      </c>
      <c r="K63" s="296" t="s">
        <v>313</v>
      </c>
      <c r="L63" s="296" t="s">
        <v>314</v>
      </c>
      <c r="M63" s="168" t="e" cm="1">
        <f t="array" ref="M63">_xlfn.IFS(E63&lt;0, "slabă", E63&gt;D63, "bună", TRUE, "medie")</f>
        <v>#REF!</v>
      </c>
      <c r="N63" s="211"/>
      <c r="O63" s="211"/>
      <c r="P63" s="211"/>
      <c r="Q63" s="211"/>
    </row>
    <row r="64" spans="1:18" ht="15.75" x14ac:dyDescent="0.25">
      <c r="A64" s="262"/>
      <c r="B64" s="298" t="s">
        <v>254</v>
      </c>
      <c r="C64" s="211"/>
      <c r="D64" s="299" t="e">
        <f>#REF!</f>
        <v>#REF!</v>
      </c>
      <c r="E64" s="299" t="e">
        <f>#REF!</f>
        <v>#REF!</v>
      </c>
      <c r="F64" s="301" t="e">
        <f>#REF!</f>
        <v>#REF!</v>
      </c>
      <c r="G64" s="316" t="e" cm="1">
        <f t="array" ref="G64">_xlfn.IFS(M64=$O$58,8,M64=$P$58,4,M64=$Q$58,1)</f>
        <v>#REF!</v>
      </c>
      <c r="H64" s="211"/>
      <c r="I64" s="211"/>
      <c r="J64" s="296" t="s">
        <v>312</v>
      </c>
      <c r="K64" s="296" t="s">
        <v>313</v>
      </c>
      <c r="L64" s="296" t="s">
        <v>314</v>
      </c>
      <c r="M64" s="168" t="e" cm="1">
        <f t="array" ref="M64">_xlfn.IFS(E64&lt;0, "slabă", E64&gt;D64, "bună", TRUE, "medie")</f>
        <v>#REF!</v>
      </c>
      <c r="N64" s="186"/>
      <c r="O64" s="296"/>
      <c r="P64" s="296"/>
      <c r="Q64" s="296"/>
      <c r="R64" s="212">
        <v>8</v>
      </c>
    </row>
    <row r="65" spans="1:18" ht="15.75" x14ac:dyDescent="0.25">
      <c r="A65" s="262"/>
      <c r="B65" s="298" t="s">
        <v>255</v>
      </c>
      <c r="C65" s="211"/>
      <c r="D65" s="299" t="e">
        <f>#REF!</f>
        <v>#REF!</v>
      </c>
      <c r="E65" s="299" t="e">
        <f>#REF!</f>
        <v>#REF!</v>
      </c>
      <c r="F65" s="299" t="e">
        <f>#REF!</f>
        <v>#REF!</v>
      </c>
      <c r="G65" s="317"/>
      <c r="H65" s="211"/>
      <c r="I65" s="211"/>
      <c r="J65" s="296" t="s">
        <v>330</v>
      </c>
      <c r="K65" s="296" t="s">
        <v>331</v>
      </c>
      <c r="L65" s="296" t="s">
        <v>332</v>
      </c>
      <c r="M65" s="168" t="e" cm="1">
        <f t="array" ref="M65">_xlfn.IFS((E65 - D65)/D65 &gt;= 0.05, "bună", ABS((E65 - D65)/D65) &lt;= 0.05, "medie", (E65 - D65)/D65 &lt; -0.05, "slabă")</f>
        <v>#REF!</v>
      </c>
      <c r="N65" s="211"/>
      <c r="O65" s="211"/>
      <c r="P65" s="211"/>
      <c r="Q65" s="211"/>
    </row>
    <row r="66" spans="1:18" ht="15.75" x14ac:dyDescent="0.25">
      <c r="A66" s="262"/>
      <c r="B66" s="298" t="s">
        <v>24</v>
      </c>
      <c r="C66" s="211"/>
      <c r="D66" s="299" t="e">
        <f>#REF!</f>
        <v>#REF!</v>
      </c>
      <c r="E66" s="299" t="e">
        <f>#REF!</f>
        <v>#REF!</v>
      </c>
      <c r="F66" s="299" t="e">
        <f>#REF!</f>
        <v>#REF!</v>
      </c>
      <c r="G66" s="316" t="e" cm="1">
        <f t="array" ref="G66">_xlfn.IFS(M66=$O$58,8,M66=$P$58,4,M66=$Q$58,1)</f>
        <v>#REF!</v>
      </c>
      <c r="H66" s="211"/>
      <c r="I66" s="211"/>
      <c r="J66" s="296" t="s">
        <v>312</v>
      </c>
      <c r="K66" s="296" t="s">
        <v>313</v>
      </c>
      <c r="L66" s="296" t="s">
        <v>314</v>
      </c>
      <c r="M66" s="168" t="e" cm="1">
        <f t="array" ref="M66">_xlfn.IFS(E66&lt;0, "slabă", E66&gt;D66, "bună", TRUE, "medie")</f>
        <v>#REF!</v>
      </c>
      <c r="N66" s="186"/>
      <c r="O66" s="296"/>
      <c r="P66" s="296"/>
      <c r="Q66" s="296"/>
      <c r="R66" s="212">
        <v>8</v>
      </c>
    </row>
    <row r="67" spans="1:18" ht="15.75" x14ac:dyDescent="0.25">
      <c r="A67" s="262"/>
      <c r="B67" s="298" t="s">
        <v>256</v>
      </c>
      <c r="C67" s="211"/>
      <c r="D67" s="299" t="e">
        <f>#REF!+#REF!</f>
        <v>#REF!</v>
      </c>
      <c r="E67" s="299" t="e">
        <f>#REF!+#REF!</f>
        <v>#REF!</v>
      </c>
      <c r="F67" s="299" t="e">
        <f>#REF!+#REF!</f>
        <v>#REF!</v>
      </c>
      <c r="G67" s="317"/>
      <c r="H67" s="211"/>
      <c r="I67" s="211"/>
      <c r="J67" s="211"/>
      <c r="K67" s="211"/>
      <c r="L67" s="211"/>
      <c r="M67" s="211"/>
      <c r="N67" s="211"/>
      <c r="O67" s="211"/>
      <c r="P67" s="211"/>
      <c r="Q67" s="211"/>
    </row>
    <row r="68" spans="1:18" ht="15.75" x14ac:dyDescent="0.25">
      <c r="A68" s="262"/>
      <c r="B68" s="298" t="s">
        <v>169</v>
      </c>
      <c r="C68" s="211"/>
      <c r="D68" s="302" t="e">
        <f>D14</f>
        <v>#REF!</v>
      </c>
      <c r="E68" s="302" t="e">
        <f>E14</f>
        <v>#REF!</v>
      </c>
      <c r="F68" s="302" t="e">
        <f>F14</f>
        <v>#REF!</v>
      </c>
      <c r="G68" s="316" t="e" cm="1">
        <f t="array" ref="G68">_xlfn.IFS(M68=$O$58,7,M68=$P$58,4,M68=$Q$58,1)</f>
        <v>#REF!</v>
      </c>
      <c r="H68" s="194"/>
      <c r="I68" s="295" t="s">
        <v>303</v>
      </c>
      <c r="J68" s="296" t="s">
        <v>304</v>
      </c>
      <c r="K68" s="296" t="s">
        <v>305</v>
      </c>
      <c r="L68" s="296" t="s">
        <v>306</v>
      </c>
      <c r="M68" s="168" t="e" cm="1">
        <f t="array" ref="M68">_xlfn.IFS(E68&gt;0.5,"bună", E68&gt;=0.3,"medie", TRUE,"slabă")</f>
        <v>#REF!</v>
      </c>
      <c r="N68" s="186"/>
      <c r="O68" s="296"/>
      <c r="P68" s="296"/>
      <c r="Q68" s="296"/>
      <c r="R68" s="212">
        <v>7</v>
      </c>
    </row>
    <row r="69" spans="1:18" ht="30" x14ac:dyDescent="0.25">
      <c r="A69" s="262"/>
      <c r="B69" s="298" t="s">
        <v>181</v>
      </c>
      <c r="C69" s="211"/>
      <c r="D69" s="302" t="e">
        <f>D18</f>
        <v>#REF!</v>
      </c>
      <c r="E69" s="302" t="e">
        <f>E18</f>
        <v>#REF!</v>
      </c>
      <c r="F69" s="302" t="e">
        <f>F18</f>
        <v>#REF!</v>
      </c>
      <c r="G69" s="316" t="e" cm="1">
        <f t="array" ref="G69">_xlfn.IFS(M69=$O$58,7,M69=$P$58,3,M69=$Q$58,1)</f>
        <v>#REF!</v>
      </c>
      <c r="H69" s="194"/>
      <c r="I69" s="168"/>
      <c r="J69" s="296" t="s">
        <v>307</v>
      </c>
      <c r="K69" s="296" t="s">
        <v>318</v>
      </c>
      <c r="L69" s="296" t="s">
        <v>317</v>
      </c>
      <c r="M69" s="168" t="e" cm="1">
        <f t="array" ref="M69">_xlfn.IFS(E69&gt;2,"bună", E69&gt;=1.4,"medie", TRUE,"slabă")</f>
        <v>#REF!</v>
      </c>
      <c r="N69" s="186"/>
      <c r="O69" s="296"/>
      <c r="P69" s="296"/>
      <c r="Q69" s="296"/>
      <c r="R69" s="212">
        <v>7</v>
      </c>
    </row>
    <row r="70" spans="1:18" ht="30" x14ac:dyDescent="0.25">
      <c r="A70" s="262"/>
      <c r="B70" s="298" t="s">
        <v>257</v>
      </c>
      <c r="C70" s="211"/>
      <c r="D70" s="302" t="e">
        <f>D20</f>
        <v>#REF!</v>
      </c>
      <c r="E70" s="302" t="e">
        <f t="shared" ref="E70:F72" si="0">E20</f>
        <v>#REF!</v>
      </c>
      <c r="F70" s="301" t="e">
        <f t="shared" si="0"/>
        <v>#REF!</v>
      </c>
      <c r="G70" s="316" t="e" cm="1">
        <f t="array" ref="G70">_xlfn.IFS(M70=$O$58,7,M70=$P$58,3,M70=$Q$58,1)</f>
        <v>#REF!</v>
      </c>
      <c r="H70" s="211"/>
      <c r="I70" s="211"/>
      <c r="J70" s="296" t="s">
        <v>337</v>
      </c>
      <c r="K70" s="296" t="s">
        <v>335</v>
      </c>
      <c r="L70" s="296" t="s">
        <v>334</v>
      </c>
      <c r="M70" s="168" t="e" cm="1">
        <f t="array" ref="M70">_xlfn.IFS(E70&lt;=1,"bună", E70&lt;8,"medie", TRUE,"slabă")</f>
        <v>#REF!</v>
      </c>
      <c r="N70" s="211"/>
      <c r="O70" s="211"/>
      <c r="P70" s="211"/>
      <c r="Q70" s="211"/>
      <c r="R70" s="212">
        <v>7</v>
      </c>
    </row>
    <row r="71" spans="1:18" ht="30" x14ac:dyDescent="0.25">
      <c r="A71" s="262"/>
      <c r="B71" s="298" t="s">
        <v>192</v>
      </c>
      <c r="C71" s="211"/>
      <c r="D71" s="302" t="e">
        <f>D21</f>
        <v>#REF!</v>
      </c>
      <c r="E71" s="302" t="e">
        <f t="shared" si="0"/>
        <v>#REF!</v>
      </c>
      <c r="F71" s="302" t="e">
        <f>F21</f>
        <v>#REF!</v>
      </c>
      <c r="G71" s="316" t="e" cm="1">
        <f t="array" ref="G71">_xlfn.IFS(M71=$O$58,7,M71=$P$58,3,M71=$Q$58,1)</f>
        <v>#REF!</v>
      </c>
      <c r="H71" s="211"/>
      <c r="I71" s="168"/>
      <c r="J71" s="296" t="s">
        <v>310</v>
      </c>
      <c r="K71" s="296" t="s">
        <v>319</v>
      </c>
      <c r="L71" s="296" t="s">
        <v>308</v>
      </c>
      <c r="M71" s="168" t="e" cm="1">
        <f t="array" ref="M71">_xlfn.IFS(E71&lt;1,"bună", E71&lt;=1,"medie", TRUE,"slabă")</f>
        <v>#REF!</v>
      </c>
      <c r="N71" s="186"/>
      <c r="O71" s="296"/>
      <c r="P71" s="296"/>
      <c r="Q71" s="296"/>
      <c r="R71" s="212">
        <v>7</v>
      </c>
    </row>
    <row r="72" spans="1:18" ht="15.75" x14ac:dyDescent="0.25">
      <c r="A72" s="262"/>
      <c r="B72" s="298" t="s">
        <v>196</v>
      </c>
      <c r="C72" s="211"/>
      <c r="D72" s="302" t="e">
        <f>D22</f>
        <v>#REF!</v>
      </c>
      <c r="E72" s="302" t="e">
        <f t="shared" si="0"/>
        <v>#REF!</v>
      </c>
      <c r="F72" s="302" t="e">
        <f>F22</f>
        <v>#REF!</v>
      </c>
      <c r="G72" s="316" t="e" cm="1">
        <f t="array" ref="G72">_xlfn.IFS(M72=$O$58,7,M72=$P$58,3,M72=$Q$58,1)</f>
        <v>#REF!</v>
      </c>
      <c r="H72" s="211"/>
      <c r="I72" s="168"/>
      <c r="J72" s="296" t="s">
        <v>325</v>
      </c>
      <c r="K72" s="296" t="s">
        <v>326</v>
      </c>
      <c r="L72" s="296" t="s">
        <v>309</v>
      </c>
      <c r="M72" s="168" t="e" cm="1">
        <f t="array" ref="M72">_xlfn.IFS(E72&gt;2,"medie", E72&gt;=1,"bună", TRUE,"slabă")</f>
        <v>#REF!</v>
      </c>
      <c r="N72" s="186"/>
      <c r="O72" s="296"/>
      <c r="P72" s="296"/>
      <c r="Q72" s="296"/>
      <c r="R72" s="212">
        <v>7</v>
      </c>
    </row>
    <row r="73" spans="1:18" ht="15.75" x14ac:dyDescent="0.25">
      <c r="A73" s="262"/>
      <c r="B73" s="298" t="s">
        <v>212</v>
      </c>
      <c r="C73" s="211"/>
      <c r="D73" s="300" t="e">
        <f>D26</f>
        <v>#REF!</v>
      </c>
      <c r="E73" s="300" t="e">
        <f>E26</f>
        <v>#REF!</v>
      </c>
      <c r="F73" s="301" t="e">
        <f>F26</f>
        <v>#REF!</v>
      </c>
      <c r="G73" s="316" t="e" cm="1">
        <f t="array" ref="G73">_xlfn.IFS(M73=$O$58,7,M73=$P$58,3,M73=$Q$58,1)</f>
        <v>#REF!</v>
      </c>
      <c r="H73" s="211"/>
      <c r="I73" s="211"/>
      <c r="J73" s="296" t="s">
        <v>312</v>
      </c>
      <c r="K73" s="296" t="s">
        <v>313</v>
      </c>
      <c r="L73" s="296" t="s">
        <v>314</v>
      </c>
      <c r="M73" s="168" t="e" cm="1">
        <f t="array" ref="M73">_xlfn.IFS(E73&lt;0, "slabă", E73&gt;D73, "bună", TRUE, "medie")</f>
        <v>#REF!</v>
      </c>
      <c r="N73" s="186"/>
      <c r="O73" s="296"/>
      <c r="P73" s="296"/>
      <c r="Q73" s="296"/>
      <c r="R73" s="212">
        <v>7</v>
      </c>
    </row>
    <row r="74" spans="1:18" ht="30" x14ac:dyDescent="0.25">
      <c r="A74" s="262"/>
      <c r="B74" s="298" t="s">
        <v>223</v>
      </c>
      <c r="C74" s="211"/>
      <c r="D74" s="302" t="e">
        <f>D33</f>
        <v>#REF!</v>
      </c>
      <c r="E74" s="302" t="e">
        <f>E33</f>
        <v>#REF!</v>
      </c>
      <c r="F74" s="302" t="e">
        <f>F33</f>
        <v>#REF!</v>
      </c>
      <c r="G74" s="317"/>
      <c r="H74" s="211"/>
      <c r="I74" s="211"/>
      <c r="J74" s="211"/>
      <c r="K74" s="211"/>
      <c r="L74" s="211"/>
      <c r="M74" s="211"/>
      <c r="N74" s="211"/>
      <c r="O74" s="211"/>
      <c r="P74" s="211"/>
      <c r="Q74" s="211"/>
    </row>
    <row r="75" spans="1:18" ht="30" x14ac:dyDescent="0.25">
      <c r="A75" s="262"/>
      <c r="B75" s="298" t="s">
        <v>228</v>
      </c>
      <c r="C75" s="211"/>
      <c r="D75" s="303" t="e">
        <f>D35</f>
        <v>#REF!</v>
      </c>
      <c r="E75" s="303" t="e">
        <f>E35</f>
        <v>#REF!</v>
      </c>
      <c r="F75" s="303" t="e">
        <f>F35</f>
        <v>#REF!</v>
      </c>
      <c r="G75" s="317"/>
      <c r="H75" s="211"/>
      <c r="I75" s="211"/>
      <c r="J75" s="211"/>
      <c r="K75" s="211"/>
      <c r="L75" s="211"/>
      <c r="M75" s="211"/>
      <c r="N75" s="211"/>
      <c r="O75" s="211"/>
      <c r="P75" s="211"/>
      <c r="Q75" s="211"/>
    </row>
    <row r="76" spans="1:18" ht="45" x14ac:dyDescent="0.25">
      <c r="A76" s="262"/>
      <c r="B76" s="298" t="s">
        <v>258</v>
      </c>
      <c r="C76" s="211"/>
      <c r="D76" s="302" t="e">
        <f>D74/D75</f>
        <v>#REF!</v>
      </c>
      <c r="E76" s="302" t="e">
        <f>E74/E75</f>
        <v>#REF!</v>
      </c>
      <c r="F76" s="301" t="e">
        <f>F74/F75</f>
        <v>#REF!</v>
      </c>
      <c r="G76" s="316" t="e" cm="1">
        <f t="array" ref="G76">_xlfn.IFS(M76=$O$58,5,M76=$P$58,3,M76=$Q$58,1)</f>
        <v>#REF!</v>
      </c>
      <c r="H76" s="211"/>
      <c r="I76" s="211"/>
      <c r="J76" s="296" t="s">
        <v>336</v>
      </c>
      <c r="K76" s="322">
        <v>1</v>
      </c>
      <c r="L76" s="322" t="s">
        <v>338</v>
      </c>
      <c r="M76" s="168" t="e" cm="1">
        <f t="array" ref="M76">_xlfn.IFS(E76&lt;1,"bună", E76=1,"medie", TRUE,"slabă")</f>
        <v>#REF!</v>
      </c>
      <c r="N76" s="186"/>
      <c r="O76" s="296"/>
      <c r="P76" s="296"/>
      <c r="Q76" s="296"/>
      <c r="R76" s="212">
        <v>5</v>
      </c>
    </row>
    <row r="77" spans="1:18" ht="15.75" x14ac:dyDescent="0.25">
      <c r="A77" s="262"/>
      <c r="B77" s="298" t="s">
        <v>233</v>
      </c>
      <c r="C77" s="211"/>
      <c r="D77" s="302" t="e">
        <f>D38</f>
        <v>#REF!</v>
      </c>
      <c r="E77" s="302" t="e">
        <f>E38</f>
        <v>#REF!</v>
      </c>
      <c r="F77" s="301" t="e">
        <f>F38</f>
        <v>#REF!</v>
      </c>
      <c r="G77" s="316" t="e" cm="1">
        <f t="array" ref="G77">_xlfn.IFS(M77=$O$58,7,M77=$P$58,3,M77=$Q$58,1)</f>
        <v>#REF!</v>
      </c>
      <c r="H77" s="211"/>
      <c r="I77" s="295" t="s">
        <v>303</v>
      </c>
      <c r="J77" s="296" t="s">
        <v>320</v>
      </c>
      <c r="K77" s="296" t="s">
        <v>321</v>
      </c>
      <c r="L77" s="296" t="s">
        <v>315</v>
      </c>
      <c r="M77" s="168" t="e" cm="1">
        <f t="array" ref="M77">_xlfn.IFS(E77&gt;0.2,"bună", E77&gt;=0.19,"medie", TRUE,"slabă")</f>
        <v>#REF!</v>
      </c>
      <c r="N77" s="186"/>
      <c r="O77" s="296"/>
      <c r="P77" s="296"/>
      <c r="Q77" s="296"/>
      <c r="R77" s="212">
        <v>7</v>
      </c>
    </row>
    <row r="78" spans="1:18" ht="30" x14ac:dyDescent="0.25">
      <c r="A78" s="262"/>
      <c r="B78" s="298" t="s">
        <v>240</v>
      </c>
      <c r="C78" s="211"/>
      <c r="D78" s="302" t="e">
        <f>D40</f>
        <v>#REF!</v>
      </c>
      <c r="E78" s="302" t="e">
        <f>E40</f>
        <v>#REF!</v>
      </c>
      <c r="F78" s="301" t="e">
        <f>F40</f>
        <v>#REF!</v>
      </c>
      <c r="G78" s="316" t="e" cm="1">
        <f t="array" ref="G78">_xlfn.IFS(M78=$O$58,7,M78=$P$58,3,M78=$Q$58,1)</f>
        <v>#REF!</v>
      </c>
      <c r="H78" s="211"/>
      <c r="I78" s="295" t="s">
        <v>303</v>
      </c>
      <c r="J78" s="296" t="s">
        <v>316</v>
      </c>
      <c r="K78" s="296" t="s">
        <v>322</v>
      </c>
      <c r="L78" s="296" t="s">
        <v>315</v>
      </c>
      <c r="M78" s="168" t="e" cm="1">
        <f t="array" ref="M78">_xlfn.IFS(E78&gt;0.1,"bună", E78&gt;=0.05,"medie", TRUE,"slabă")</f>
        <v>#REF!</v>
      </c>
      <c r="N78" s="186"/>
      <c r="O78" s="296"/>
      <c r="P78" s="296"/>
      <c r="Q78" s="296"/>
      <c r="R78" s="212">
        <v>7</v>
      </c>
    </row>
    <row r="79" spans="1:18" ht="15.75" x14ac:dyDescent="0.25">
      <c r="A79" s="262"/>
      <c r="B79" s="298" t="s">
        <v>60</v>
      </c>
      <c r="C79" s="211"/>
      <c r="D79" s="299" t="e">
        <f>D37</f>
        <v>#REF!</v>
      </c>
      <c r="E79" s="299" t="e">
        <f>E37</f>
        <v>#REF!</v>
      </c>
      <c r="F79" s="299" t="e">
        <f>F37</f>
        <v>#REF!</v>
      </c>
      <c r="G79" s="316" t="e" cm="1">
        <f t="array" ref="G79">_xlfn.IFS(M79=$O$58,8,M79=$P$58,4,M79=$Q$58,1)</f>
        <v>#REF!</v>
      </c>
      <c r="H79" s="211"/>
      <c r="I79" s="295" t="s">
        <v>311</v>
      </c>
      <c r="J79" s="296" t="s">
        <v>312</v>
      </c>
      <c r="K79" s="296" t="s">
        <v>313</v>
      </c>
      <c r="L79" s="296" t="s">
        <v>314</v>
      </c>
      <c r="M79" s="168" t="e" cm="1">
        <f t="array" ref="M79">_xlfn.IFS(E79&lt;=0, "slabă", E79&gt;D79, "bună", TRUE, "medie")</f>
        <v>#REF!</v>
      </c>
      <c r="N79" s="186"/>
      <c r="O79" s="296"/>
      <c r="P79" s="296"/>
      <c r="Q79" s="296"/>
      <c r="R79" s="212">
        <v>8</v>
      </c>
    </row>
    <row r="80" spans="1:18" ht="15.75" x14ac:dyDescent="0.25">
      <c r="A80" s="262"/>
      <c r="B80" s="298" t="s">
        <v>259</v>
      </c>
      <c r="C80" s="211"/>
      <c r="D80" s="300" t="e">
        <f>D43</f>
        <v>#REF!</v>
      </c>
      <c r="E80" s="300" t="e">
        <f>E43</f>
        <v>#REF!</v>
      </c>
      <c r="F80" s="300" t="e">
        <f>F43</f>
        <v>#REF!</v>
      </c>
      <c r="G80" s="317"/>
      <c r="H80" s="211"/>
      <c r="I80" s="211"/>
      <c r="J80" s="296" t="s">
        <v>312</v>
      </c>
      <c r="K80" s="296" t="s">
        <v>313</v>
      </c>
      <c r="L80" s="296" t="s">
        <v>333</v>
      </c>
      <c r="M80" s="168" t="e" cm="1">
        <f t="array" ref="M80">_xlfn.IFS(E80&lt;=0, "slabă", E80&gt;D80, "bună", TRUE, "medie")</f>
        <v>#REF!</v>
      </c>
      <c r="N80" s="186"/>
      <c r="O80" s="211"/>
      <c r="P80" s="211"/>
      <c r="Q80" s="211"/>
    </row>
    <row r="81" spans="1:18" ht="30" x14ac:dyDescent="0.25">
      <c r="A81" s="262"/>
      <c r="B81" s="298" t="s">
        <v>148</v>
      </c>
      <c r="C81" s="211"/>
      <c r="D81" s="300" t="e">
        <f>D48</f>
        <v>#REF!</v>
      </c>
      <c r="E81" s="300" t="e">
        <f>E48</f>
        <v>#REF!</v>
      </c>
      <c r="F81" s="300" t="e">
        <f>F48</f>
        <v>#REF!</v>
      </c>
      <c r="G81" s="316" t="e" cm="1">
        <f t="array" ref="G81">_xlfn.IFS(M81=$O$58,7,M81=$P$58,3,M81=$Q$58,1)</f>
        <v>#REF!</v>
      </c>
      <c r="H81" s="211"/>
      <c r="I81" s="295" t="s">
        <v>311</v>
      </c>
      <c r="J81" s="296" t="s">
        <v>1383</v>
      </c>
      <c r="K81" s="296" t="s">
        <v>1384</v>
      </c>
      <c r="L81" s="296" t="s">
        <v>1385</v>
      </c>
      <c r="M81" s="168" t="e" cm="1">
        <f t="array" ref="M81">_xlfn.IFS((E81 - D81)/D81 &gt;= 0.05, "bună", ABS((E81 - D81)/D81) &lt;= 0.05, "medie", (E81 - D81)/D81 &lt; -0.05, "slabă")</f>
        <v>#REF!</v>
      </c>
      <c r="N81" s="186"/>
      <c r="O81" s="296"/>
      <c r="P81" s="296"/>
      <c r="Q81" s="296"/>
      <c r="R81" s="212">
        <v>7</v>
      </c>
    </row>
    <row r="82" spans="1:18" x14ac:dyDescent="0.2">
      <c r="G82" s="213" t="e">
        <f>SUM(G59:G81)</f>
        <v>#REF!</v>
      </c>
      <c r="R82" s="212">
        <f>SUM(R59:R81)</f>
        <v>100</v>
      </c>
    </row>
    <row r="85" spans="1:18" x14ac:dyDescent="0.2">
      <c r="B85" s="320" t="s">
        <v>1387</v>
      </c>
      <c r="C85" s="157"/>
    </row>
    <row r="86" spans="1:18" x14ac:dyDescent="0.2">
      <c r="B86" s="319" t="s">
        <v>1388</v>
      </c>
      <c r="C86" s="319" t="s">
        <v>1392</v>
      </c>
    </row>
    <row r="87" spans="1:18" x14ac:dyDescent="0.2">
      <c r="B87" s="319" t="s">
        <v>1389</v>
      </c>
      <c r="C87" s="319" t="s">
        <v>1393</v>
      </c>
    </row>
    <row r="88" spans="1:18" x14ac:dyDescent="0.2">
      <c r="B88" s="319" t="s">
        <v>1390</v>
      </c>
      <c r="C88" s="319" t="s">
        <v>1394</v>
      </c>
    </row>
    <row r="89" spans="1:18" x14ac:dyDescent="0.2">
      <c r="B89" s="319" t="s">
        <v>1391</v>
      </c>
      <c r="C89" s="319" t="s">
        <v>1395</v>
      </c>
    </row>
  </sheetData>
  <mergeCells count="2">
    <mergeCell ref="A1:C1"/>
    <mergeCell ref="A5:C5"/>
  </mergeCells>
  <dataValidations count="1">
    <dataValidation type="list" allowBlank="1" showInputMessage="1" showErrorMessage="1" sqref="C4" xr:uid="{54085404-637E-4B8E-9ABA-06A6B7663940}">
      <formula1>INDIRECT($C$3)</formula1>
    </dataValidation>
  </dataValidations>
  <pageMargins left="0.7" right="0.7" top="0.75" bottom="0.75" header="0.3" footer="0.3"/>
  <pageSetup paperSize="9" orientation="portrait" verticalDpi="0" r:id="rId1"/>
  <headerFooter>
    <oddHeader>&amp;R&amp;"Times New Roman,Regular"&amp;12&amp;K00FF00Public</oddHeader>
    <evenHeader>&amp;R&amp;"Times New Roman,Regular"&amp;12&amp;K00FF00Public</evenHeader>
    <firstHeader>&amp;R&amp;"Times New Roman,Regular"&amp;12&amp;K00FF00Public</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13403C8D-ECD1-4724-ADDC-A5F26044E323}">
          <x14:formula1>
            <xm:f>Sheet1!$A$1:$U$1</xm:f>
          </x14:formula1>
          <xm:sqref>C3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3C2A0-5073-46F5-9C74-A7FD040C69BD}">
  <sheetPr>
    <pageSetUpPr autoPageBreaks="0"/>
  </sheetPr>
  <dimension ref="A1:I61"/>
  <sheetViews>
    <sheetView workbookViewId="0">
      <selection activeCell="C67" sqref="C67"/>
    </sheetView>
  </sheetViews>
  <sheetFormatPr defaultRowHeight="15" x14ac:dyDescent="0.25"/>
  <cols>
    <col min="1" max="1" width="3.140625" customWidth="1"/>
    <col min="2" max="2" width="9.85546875" customWidth="1"/>
    <col min="3" max="3" width="33.28515625" customWidth="1"/>
    <col min="4" max="7" width="14.7109375" customWidth="1"/>
  </cols>
  <sheetData>
    <row r="1" spans="1:9" ht="18.75" x14ac:dyDescent="0.25">
      <c r="A1" s="1"/>
      <c r="B1" s="401" t="s">
        <v>1435</v>
      </c>
      <c r="C1" s="1"/>
      <c r="D1" s="1"/>
      <c r="E1" s="1"/>
      <c r="F1" s="1"/>
      <c r="H1" s="340"/>
    </row>
    <row r="2" spans="1:9" ht="10.5" customHeight="1" x14ac:dyDescent="0.25">
      <c r="A2" s="1"/>
      <c r="B2" s="1"/>
      <c r="C2" s="1"/>
      <c r="D2" s="1"/>
      <c r="E2" s="1"/>
      <c r="F2" s="341"/>
    </row>
    <row r="3" spans="1:9" s="8" customFormat="1" ht="19.5" customHeight="1" x14ac:dyDescent="0.25">
      <c r="A3" s="342"/>
      <c r="B3" s="446" t="s">
        <v>1436</v>
      </c>
      <c r="C3" s="446"/>
      <c r="D3" s="446"/>
      <c r="E3" s="446"/>
      <c r="F3" s="446"/>
      <c r="G3" s="446"/>
      <c r="I3" s="395" t="s">
        <v>1431</v>
      </c>
    </row>
    <row r="4" spans="1:9" s="8" customFormat="1" x14ac:dyDescent="0.25">
      <c r="A4" s="343"/>
      <c r="D4" s="344"/>
      <c r="E4" s="344"/>
      <c r="F4" s="344"/>
      <c r="G4" s="344"/>
      <c r="H4" s="343"/>
    </row>
    <row r="5" spans="1:9" s="8" customFormat="1" ht="28.5" customHeight="1" x14ac:dyDescent="0.25">
      <c r="A5" s="343"/>
      <c r="B5" s="402" t="s">
        <v>1437</v>
      </c>
      <c r="C5" s="345"/>
      <c r="D5" s="447"/>
      <c r="E5" s="447"/>
      <c r="F5" s="447"/>
      <c r="G5" s="447"/>
      <c r="H5" s="343"/>
    </row>
    <row r="6" spans="1:9" s="8" customFormat="1" x14ac:dyDescent="0.25">
      <c r="A6" s="343"/>
      <c r="D6" s="344"/>
      <c r="E6" s="344"/>
      <c r="F6" s="344"/>
      <c r="G6" s="344"/>
      <c r="H6" s="343"/>
    </row>
    <row r="7" spans="1:9" s="348" customFormat="1" ht="15.75" x14ac:dyDescent="0.25">
      <c r="A7" s="346" t="s">
        <v>1406</v>
      </c>
      <c r="B7" s="347" t="s">
        <v>1407</v>
      </c>
      <c r="D7" s="344"/>
      <c r="E7" s="344"/>
      <c r="F7" s="344"/>
      <c r="G7" s="344"/>
      <c r="H7" s="349"/>
    </row>
    <row r="8" spans="1:9" s="8" customFormat="1" ht="53.25" customHeight="1" x14ac:dyDescent="0.25">
      <c r="A8" s="350"/>
      <c r="B8" s="351" t="s">
        <v>105</v>
      </c>
      <c r="C8" s="445" t="s">
        <v>1408</v>
      </c>
      <c r="D8" s="445"/>
      <c r="E8" s="445"/>
      <c r="F8" s="445"/>
      <c r="G8" s="445"/>
      <c r="H8" s="343"/>
    </row>
    <row r="9" spans="1:9" s="8" customFormat="1" ht="15.75" x14ac:dyDescent="0.25">
      <c r="A9" s="343"/>
      <c r="B9" s="352"/>
      <c r="D9" s="344"/>
      <c r="E9" s="344"/>
      <c r="F9" s="344"/>
      <c r="G9" s="344"/>
      <c r="H9" s="343"/>
    </row>
    <row r="10" spans="1:9" s="8" customFormat="1" ht="15" customHeight="1" x14ac:dyDescent="0.25">
      <c r="A10" s="353"/>
      <c r="B10" s="448" t="s">
        <v>45</v>
      </c>
      <c r="C10" s="450" t="s">
        <v>1409</v>
      </c>
      <c r="D10" s="354" t="s">
        <v>1410</v>
      </c>
      <c r="E10" s="354" t="s">
        <v>1411</v>
      </c>
      <c r="F10" s="354" t="s">
        <v>1412</v>
      </c>
      <c r="G10" s="452" t="s">
        <v>1413</v>
      </c>
      <c r="H10" s="353"/>
    </row>
    <row r="11" spans="1:9" s="357" customFormat="1" ht="45" x14ac:dyDescent="0.25">
      <c r="A11" s="355"/>
      <c r="B11" s="449"/>
      <c r="C11" s="451"/>
      <c r="D11" s="356" t="s">
        <v>1414</v>
      </c>
      <c r="E11" s="356" t="s">
        <v>1414</v>
      </c>
      <c r="F11" s="356" t="s">
        <v>1414</v>
      </c>
      <c r="G11" s="453"/>
      <c r="H11" s="355"/>
    </row>
    <row r="12" spans="1:9" s="8" customFormat="1" ht="18" customHeight="1" x14ac:dyDescent="0.25">
      <c r="A12" s="353"/>
      <c r="B12" s="358"/>
      <c r="C12" s="359"/>
      <c r="D12" s="360"/>
      <c r="E12" s="360"/>
      <c r="F12" s="360"/>
      <c r="G12" s="361"/>
      <c r="H12" s="353"/>
    </row>
    <row r="13" spans="1:9" s="8" customFormat="1" ht="18" customHeight="1" x14ac:dyDescent="0.25">
      <c r="A13" s="353"/>
      <c r="B13" s="362"/>
      <c r="C13" s="363"/>
      <c r="D13" s="364"/>
      <c r="E13" s="364"/>
      <c r="F13" s="364"/>
      <c r="G13" s="365"/>
      <c r="H13" s="353"/>
    </row>
    <row r="14" spans="1:9" s="8" customFormat="1" ht="18" customHeight="1" x14ac:dyDescent="0.25">
      <c r="A14" s="353"/>
      <c r="B14" s="358"/>
      <c r="C14" s="359"/>
      <c r="D14" s="360"/>
      <c r="E14" s="360"/>
      <c r="F14" s="360"/>
      <c r="G14" s="361"/>
      <c r="H14" s="353"/>
    </row>
    <row r="15" spans="1:9" s="8" customFormat="1" ht="18" customHeight="1" x14ac:dyDescent="0.25">
      <c r="A15" s="353"/>
      <c r="B15" s="362"/>
      <c r="C15" s="363"/>
      <c r="D15" s="364"/>
      <c r="E15" s="364"/>
      <c r="F15" s="364"/>
      <c r="G15" s="365"/>
      <c r="H15" s="353"/>
    </row>
    <row r="16" spans="1:9" s="8" customFormat="1" ht="18" customHeight="1" x14ac:dyDescent="0.25">
      <c r="A16" s="353"/>
      <c r="B16" s="358"/>
      <c r="C16" s="359"/>
      <c r="D16" s="360"/>
      <c r="E16" s="360"/>
      <c r="F16" s="360"/>
      <c r="G16" s="361"/>
      <c r="H16" s="353"/>
    </row>
    <row r="17" spans="1:8" s="8" customFormat="1" ht="18" customHeight="1" x14ac:dyDescent="0.25">
      <c r="A17" s="353"/>
      <c r="B17" s="362"/>
      <c r="C17" s="363"/>
      <c r="D17" s="364"/>
      <c r="E17" s="364"/>
      <c r="F17" s="364"/>
      <c r="G17" s="365"/>
      <c r="H17" s="353"/>
    </row>
    <row r="18" spans="1:8" s="8" customFormat="1" ht="18" customHeight="1" x14ac:dyDescent="0.25">
      <c r="A18" s="353"/>
      <c r="B18" s="358"/>
      <c r="C18" s="359"/>
      <c r="D18" s="360"/>
      <c r="E18" s="360"/>
      <c r="F18" s="360"/>
      <c r="G18" s="361"/>
      <c r="H18" s="353"/>
    </row>
    <row r="19" spans="1:8" s="8" customFormat="1" ht="18" customHeight="1" x14ac:dyDescent="0.25">
      <c r="A19" s="353"/>
      <c r="B19" s="362"/>
      <c r="C19" s="363"/>
      <c r="D19" s="364"/>
      <c r="E19" s="364"/>
      <c r="F19" s="364"/>
      <c r="G19" s="365"/>
      <c r="H19" s="353"/>
    </row>
    <row r="20" spans="1:8" s="8" customFormat="1" ht="18" customHeight="1" x14ac:dyDescent="0.25">
      <c r="A20" s="353"/>
      <c r="B20" s="358"/>
      <c r="C20" s="359"/>
      <c r="D20" s="360"/>
      <c r="E20" s="360"/>
      <c r="F20" s="360"/>
      <c r="G20" s="361"/>
      <c r="H20" s="353"/>
    </row>
    <row r="21" spans="1:8" s="8" customFormat="1" ht="18" customHeight="1" x14ac:dyDescent="0.25">
      <c r="A21" s="353"/>
      <c r="B21" s="362"/>
      <c r="C21" s="363"/>
      <c r="D21" s="364"/>
      <c r="E21" s="364"/>
      <c r="F21" s="364"/>
      <c r="G21" s="365"/>
      <c r="H21" s="353"/>
    </row>
    <row r="22" spans="1:8" s="8" customFormat="1" ht="18" customHeight="1" x14ac:dyDescent="0.25">
      <c r="A22" s="353"/>
      <c r="B22" s="358"/>
      <c r="C22" s="359"/>
      <c r="D22" s="360"/>
      <c r="E22" s="360"/>
      <c r="F22" s="360"/>
      <c r="G22" s="361"/>
      <c r="H22" s="353"/>
    </row>
    <row r="23" spans="1:8" s="8" customFormat="1" ht="18" customHeight="1" x14ac:dyDescent="0.25">
      <c r="A23" s="353"/>
      <c r="B23" s="362"/>
      <c r="C23" s="363"/>
      <c r="D23" s="364"/>
      <c r="E23" s="364"/>
      <c r="F23" s="364"/>
      <c r="G23" s="365"/>
      <c r="H23" s="353"/>
    </row>
    <row r="24" spans="1:8" s="8" customFormat="1" ht="18" customHeight="1" x14ac:dyDescent="0.25">
      <c r="A24" s="353"/>
      <c r="B24" s="358"/>
      <c r="C24" s="359"/>
      <c r="D24" s="360"/>
      <c r="E24" s="360"/>
      <c r="F24" s="360"/>
      <c r="G24" s="361"/>
      <c r="H24" s="353"/>
    </row>
    <row r="25" spans="1:8" s="8" customFormat="1" ht="18" customHeight="1" x14ac:dyDescent="0.25">
      <c r="A25" s="353"/>
      <c r="B25" s="362"/>
      <c r="C25" s="363"/>
      <c r="D25" s="364"/>
      <c r="E25" s="364"/>
      <c r="F25" s="364"/>
      <c r="G25" s="365"/>
      <c r="H25" s="353"/>
    </row>
    <row r="26" spans="1:8" s="8" customFormat="1" ht="18" customHeight="1" x14ac:dyDescent="0.25">
      <c r="A26" s="353"/>
      <c r="B26" s="358"/>
      <c r="C26" s="359"/>
      <c r="D26" s="360"/>
      <c r="E26" s="360"/>
      <c r="F26" s="360"/>
      <c r="G26" s="361"/>
      <c r="H26" s="353"/>
    </row>
    <row r="27" spans="1:8" s="371" customFormat="1" ht="14.25" x14ac:dyDescent="0.2">
      <c r="A27" s="366"/>
      <c r="B27" s="367"/>
      <c r="C27" s="368" t="s">
        <v>1415</v>
      </c>
      <c r="D27" s="369">
        <f>SUM(D12:D26)</f>
        <v>0</v>
      </c>
      <c r="E27" s="369">
        <f>SUM(E12:E26)</f>
        <v>0</v>
      </c>
      <c r="F27" s="369">
        <f>SUM(F12:F26)</f>
        <v>0</v>
      </c>
      <c r="G27" s="370">
        <f>D27+E27+F27</f>
        <v>0</v>
      </c>
      <c r="H27" s="366"/>
    </row>
    <row r="28" spans="1:8" s="371" customFormat="1" ht="14.25" x14ac:dyDescent="0.2">
      <c r="A28" s="366"/>
      <c r="B28" s="372"/>
      <c r="C28" s="372"/>
      <c r="D28" s="373"/>
      <c r="E28" s="373"/>
      <c r="F28" s="373"/>
      <c r="G28" s="373"/>
      <c r="H28" s="366"/>
    </row>
    <row r="29" spans="1:8" s="405" customFormat="1" ht="35.65" customHeight="1" x14ac:dyDescent="0.25">
      <c r="A29" s="403"/>
      <c r="B29" s="404"/>
      <c r="C29" s="454" t="s">
        <v>1416</v>
      </c>
      <c r="D29" s="454"/>
      <c r="E29" s="454"/>
      <c r="F29" s="454"/>
      <c r="G29" s="454"/>
      <c r="H29" s="403"/>
    </row>
    <row r="30" spans="1:8" s="405" customFormat="1" ht="34.9" customHeight="1" x14ac:dyDescent="0.25">
      <c r="A30" s="403"/>
      <c r="C30" s="454" t="s">
        <v>1441</v>
      </c>
      <c r="D30" s="454"/>
      <c r="E30" s="454"/>
      <c r="F30" s="454"/>
      <c r="G30" s="454"/>
      <c r="H30" s="403"/>
    </row>
    <row r="31" spans="1:8" s="371" customFormat="1" ht="14.25" x14ac:dyDescent="0.2">
      <c r="A31" s="366"/>
      <c r="C31" s="377"/>
      <c r="D31" s="377"/>
      <c r="E31" s="377"/>
      <c r="F31" s="377"/>
      <c r="G31" s="377"/>
      <c r="H31" s="366"/>
    </row>
    <row r="32" spans="1:8" s="371" customFormat="1" ht="15.75" x14ac:dyDescent="0.2">
      <c r="A32" s="378" t="s">
        <v>1417</v>
      </c>
      <c r="B32" s="379" t="s">
        <v>1418</v>
      </c>
      <c r="C32" s="380"/>
      <c r="D32" s="381"/>
      <c r="E32" s="381"/>
      <c r="F32" s="381"/>
      <c r="G32" s="381"/>
      <c r="H32" s="366"/>
    </row>
    <row r="33" spans="1:8" s="371" customFormat="1" ht="46.15" customHeight="1" x14ac:dyDescent="0.2">
      <c r="A33" s="375"/>
      <c r="B33" s="382" t="s">
        <v>1419</v>
      </c>
      <c r="C33" s="444" t="s">
        <v>1420</v>
      </c>
      <c r="D33" s="445"/>
      <c r="E33" s="445"/>
      <c r="F33" s="445"/>
      <c r="G33" s="445"/>
      <c r="H33" s="366"/>
    </row>
    <row r="34" spans="1:8" s="371" customFormat="1" ht="14.25" x14ac:dyDescent="0.2">
      <c r="A34" s="375"/>
      <c r="B34" s="376"/>
      <c r="C34" s="374"/>
      <c r="D34" s="383"/>
      <c r="E34" s="383"/>
      <c r="F34" s="383"/>
      <c r="G34" s="383"/>
      <c r="H34" s="366"/>
    </row>
    <row r="35" spans="1:8" s="8" customFormat="1" ht="21" customHeight="1" x14ac:dyDescent="0.25">
      <c r="A35" s="353"/>
      <c r="B35" s="448" t="s">
        <v>45</v>
      </c>
      <c r="C35" s="450" t="s">
        <v>1421</v>
      </c>
      <c r="D35" s="354" t="s">
        <v>1410</v>
      </c>
      <c r="E35" s="354" t="s">
        <v>1411</v>
      </c>
      <c r="F35" s="354" t="s">
        <v>1412</v>
      </c>
      <c r="G35" s="384" t="s">
        <v>1422</v>
      </c>
      <c r="H35" s="353"/>
    </row>
    <row r="36" spans="1:8" s="357" customFormat="1" x14ac:dyDescent="0.25">
      <c r="A36" s="355"/>
      <c r="B36" s="449"/>
      <c r="C36" s="451"/>
      <c r="D36" s="385" t="s">
        <v>1423</v>
      </c>
      <c r="E36" s="385" t="s">
        <v>1423</v>
      </c>
      <c r="F36" s="385" t="s">
        <v>1423</v>
      </c>
      <c r="G36" s="386" t="s">
        <v>1423</v>
      </c>
      <c r="H36" s="355"/>
    </row>
    <row r="37" spans="1:8" s="8" customFormat="1" ht="18" customHeight="1" x14ac:dyDescent="0.25">
      <c r="A37" s="353"/>
      <c r="B37" s="358"/>
      <c r="C37" s="359"/>
      <c r="D37" s="360"/>
      <c r="E37" s="360"/>
      <c r="F37" s="360"/>
      <c r="G37" s="361"/>
      <c r="H37" s="353"/>
    </row>
    <row r="38" spans="1:8" s="8" customFormat="1" ht="18" customHeight="1" x14ac:dyDescent="0.25">
      <c r="A38" s="353"/>
      <c r="B38" s="362"/>
      <c r="C38" s="363"/>
      <c r="D38" s="364"/>
      <c r="E38" s="364"/>
      <c r="F38" s="364"/>
      <c r="G38" s="365"/>
      <c r="H38" s="353"/>
    </row>
    <row r="39" spans="1:8" s="8" customFormat="1" ht="18" customHeight="1" x14ac:dyDescent="0.25">
      <c r="A39" s="353"/>
      <c r="B39" s="358"/>
      <c r="C39" s="359"/>
      <c r="D39" s="360"/>
      <c r="E39" s="360"/>
      <c r="F39" s="360"/>
      <c r="G39" s="361"/>
      <c r="H39" s="353"/>
    </row>
    <row r="40" spans="1:8" s="8" customFormat="1" ht="18" customHeight="1" x14ac:dyDescent="0.25">
      <c r="A40" s="353"/>
      <c r="B40" s="362"/>
      <c r="C40" s="363"/>
      <c r="D40" s="364"/>
      <c r="E40" s="364"/>
      <c r="F40" s="364"/>
      <c r="G40" s="365"/>
      <c r="H40" s="353"/>
    </row>
    <row r="41" spans="1:8" s="8" customFormat="1" ht="18" customHeight="1" x14ac:dyDescent="0.25">
      <c r="A41" s="353"/>
      <c r="B41" s="358"/>
      <c r="C41" s="359"/>
      <c r="D41" s="360"/>
      <c r="E41" s="360"/>
      <c r="F41" s="360"/>
      <c r="G41" s="361"/>
      <c r="H41" s="353"/>
    </row>
    <row r="42" spans="1:8" s="8" customFormat="1" ht="18" customHeight="1" x14ac:dyDescent="0.25">
      <c r="A42" s="353"/>
      <c r="B42" s="362"/>
      <c r="C42" s="363"/>
      <c r="D42" s="364"/>
      <c r="E42" s="364"/>
      <c r="F42" s="364"/>
      <c r="G42" s="365"/>
      <c r="H42" s="353"/>
    </row>
    <row r="43" spans="1:8" s="8" customFormat="1" ht="18" customHeight="1" x14ac:dyDescent="0.25">
      <c r="A43" s="353"/>
      <c r="B43" s="358"/>
      <c r="C43" s="359"/>
      <c r="D43" s="360"/>
      <c r="E43" s="360"/>
      <c r="F43" s="360"/>
      <c r="G43" s="361"/>
      <c r="H43" s="353"/>
    </row>
    <row r="44" spans="1:8" s="8" customFormat="1" ht="18" customHeight="1" x14ac:dyDescent="0.25">
      <c r="A44" s="353"/>
      <c r="B44" s="362"/>
      <c r="C44" s="363"/>
      <c r="D44" s="364"/>
      <c r="E44" s="364"/>
      <c r="F44" s="364"/>
      <c r="G44" s="365"/>
      <c r="H44" s="353"/>
    </row>
    <row r="45" spans="1:8" s="8" customFormat="1" ht="18" customHeight="1" x14ac:dyDescent="0.25">
      <c r="A45" s="353"/>
      <c r="B45" s="358"/>
      <c r="C45" s="359"/>
      <c r="D45" s="360"/>
      <c r="E45" s="360"/>
      <c r="F45" s="360"/>
      <c r="G45" s="361"/>
      <c r="H45" s="353"/>
    </row>
    <row r="46" spans="1:8" s="8" customFormat="1" ht="18" customHeight="1" x14ac:dyDescent="0.25">
      <c r="A46" s="353"/>
      <c r="B46" s="362"/>
      <c r="C46" s="363"/>
      <c r="D46" s="364"/>
      <c r="E46" s="364"/>
      <c r="F46" s="364"/>
      <c r="G46" s="365"/>
      <c r="H46" s="353"/>
    </row>
    <row r="47" spans="1:8" s="8" customFormat="1" ht="18" customHeight="1" x14ac:dyDescent="0.25">
      <c r="A47" s="353"/>
      <c r="B47" s="358"/>
      <c r="C47" s="359"/>
      <c r="D47" s="360"/>
      <c r="E47" s="360"/>
      <c r="F47" s="360"/>
      <c r="G47" s="361"/>
      <c r="H47" s="353"/>
    </row>
    <row r="48" spans="1:8" s="8" customFormat="1" ht="18" customHeight="1" x14ac:dyDescent="0.25">
      <c r="A48" s="353"/>
      <c r="B48" s="362"/>
      <c r="C48" s="363"/>
      <c r="D48" s="364"/>
      <c r="E48" s="364"/>
      <c r="F48" s="364"/>
      <c r="G48" s="365"/>
      <c r="H48" s="353"/>
    </row>
    <row r="49" spans="1:8" s="8" customFormat="1" ht="18" customHeight="1" x14ac:dyDescent="0.25">
      <c r="A49" s="353"/>
      <c r="B49" s="358"/>
      <c r="C49" s="359"/>
      <c r="D49" s="360"/>
      <c r="E49" s="360"/>
      <c r="F49" s="360"/>
      <c r="G49" s="361"/>
      <c r="H49" s="353"/>
    </row>
    <row r="50" spans="1:8" s="8" customFormat="1" ht="18" customHeight="1" x14ac:dyDescent="0.25">
      <c r="A50" s="353"/>
      <c r="B50" s="362"/>
      <c r="C50" s="363"/>
      <c r="D50" s="364"/>
      <c r="E50" s="364"/>
      <c r="F50" s="364"/>
      <c r="G50" s="365"/>
      <c r="H50" s="353"/>
    </row>
    <row r="51" spans="1:8" s="371" customFormat="1" ht="14.25" x14ac:dyDescent="0.2">
      <c r="A51" s="366"/>
      <c r="B51" s="367"/>
      <c r="C51" s="368" t="s">
        <v>1424</v>
      </c>
      <c r="D51" s="387">
        <f>SUM(D37:D50)</f>
        <v>0</v>
      </c>
      <c r="E51" s="387">
        <f>SUM(E37:E50)</f>
        <v>0</v>
      </c>
      <c r="F51" s="387">
        <f>SUM(F37:F50)</f>
        <v>0</v>
      </c>
      <c r="G51" s="388">
        <f>SUM(G37:G50)</f>
        <v>0</v>
      </c>
      <c r="H51" s="366"/>
    </row>
    <row r="54" spans="1:8" ht="15.75" x14ac:dyDescent="0.25">
      <c r="A54" s="378" t="s">
        <v>1425</v>
      </c>
      <c r="B54" s="376" t="s">
        <v>1426</v>
      </c>
      <c r="D54" s="389"/>
    </row>
    <row r="55" spans="1:8" ht="48" customHeight="1" x14ac:dyDescent="0.25">
      <c r="A55" s="347"/>
      <c r="B55" s="382" t="s">
        <v>1427</v>
      </c>
      <c r="C55" s="444" t="s">
        <v>1438</v>
      </c>
      <c r="D55" s="445"/>
      <c r="E55" s="445"/>
      <c r="F55" s="445"/>
      <c r="G55" s="445"/>
    </row>
    <row r="56" spans="1:8" ht="15.75" x14ac:dyDescent="0.25">
      <c r="G56" s="390" t="s">
        <v>1428</v>
      </c>
    </row>
    <row r="57" spans="1:8" ht="15.75" x14ac:dyDescent="0.25">
      <c r="B57" s="406">
        <v>1</v>
      </c>
      <c r="C57" s="440" t="s">
        <v>1429</v>
      </c>
      <c r="D57" s="440"/>
      <c r="E57" s="440"/>
      <c r="F57" s="441"/>
      <c r="G57" s="391"/>
    </row>
    <row r="58" spans="1:8" ht="15.75" x14ac:dyDescent="0.25">
      <c r="B58" s="406">
        <v>2</v>
      </c>
      <c r="C58" s="440" t="s">
        <v>1430</v>
      </c>
      <c r="D58" s="440"/>
      <c r="E58" s="440"/>
      <c r="F58" s="441"/>
      <c r="G58" s="391"/>
    </row>
    <row r="59" spans="1:8" ht="15.75" x14ac:dyDescent="0.25">
      <c r="B59" s="406">
        <v>3</v>
      </c>
      <c r="C59" s="440" t="s">
        <v>1439</v>
      </c>
      <c r="D59" s="440"/>
      <c r="E59" s="440"/>
      <c r="F59" s="441"/>
      <c r="G59" s="391"/>
    </row>
    <row r="60" spans="1:8" ht="15.75" x14ac:dyDescent="0.25">
      <c r="B60" s="406">
        <v>4</v>
      </c>
      <c r="C60" s="440" t="s">
        <v>1440</v>
      </c>
      <c r="D60" s="440"/>
      <c r="E60" s="440"/>
      <c r="F60" s="441"/>
      <c r="G60" s="391"/>
    </row>
    <row r="61" spans="1:8" s="392" customFormat="1" ht="15.75" x14ac:dyDescent="0.25">
      <c r="B61" s="393"/>
      <c r="C61" s="442" t="s">
        <v>1413</v>
      </c>
      <c r="D61" s="442"/>
      <c r="E61" s="442"/>
      <c r="F61" s="443"/>
      <c r="G61" s="394">
        <f>SUM(G57:G60)</f>
        <v>0</v>
      </c>
    </row>
  </sheetData>
  <mergeCells count="17">
    <mergeCell ref="C55:G55"/>
    <mergeCell ref="B3:G3"/>
    <mergeCell ref="D5:G5"/>
    <mergeCell ref="C8:G8"/>
    <mergeCell ref="B10:B11"/>
    <mergeCell ref="C10:C11"/>
    <mergeCell ref="G10:G11"/>
    <mergeCell ref="C29:G29"/>
    <mergeCell ref="C30:G30"/>
    <mergeCell ref="C33:G33"/>
    <mergeCell ref="B35:B36"/>
    <mergeCell ref="C35:C36"/>
    <mergeCell ref="C57:F57"/>
    <mergeCell ref="C58:F58"/>
    <mergeCell ref="C59:F59"/>
    <mergeCell ref="C60:F60"/>
    <mergeCell ref="C61:F61"/>
  </mergeCells>
  <pageMargins left="0.7" right="0.7" top="0.75" bottom="0.75" header="0.3" footer="0.3"/>
  <pageSetup paperSize="9" orientation="portrait" verticalDpi="0" r:id="rId1"/>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5EC5C-5661-4ADB-8D8F-E49AE2E2B679}">
  <sheetPr>
    <tabColor theme="5" tint="0.79998168889431442"/>
    <pageSetUpPr autoPageBreaks="0" fitToPage="1"/>
  </sheetPr>
  <dimension ref="A1:T91"/>
  <sheetViews>
    <sheetView showGridLines="0" showZeros="0" tabSelected="1" zoomScale="80" zoomScaleNormal="80" workbookViewId="0">
      <selection activeCell="F51" sqref="F51"/>
    </sheetView>
  </sheetViews>
  <sheetFormatPr defaultColWidth="9.140625" defaultRowHeight="15.75" outlineLevelRow="1" x14ac:dyDescent="0.25"/>
  <cols>
    <col min="1" max="1" width="2.85546875" style="42" customWidth="1"/>
    <col min="2" max="2" width="5.42578125" style="42" customWidth="1"/>
    <col min="3" max="3" width="30.140625" style="42" customWidth="1"/>
    <col min="4" max="4" width="25.7109375" style="42" customWidth="1"/>
    <col min="5" max="5" width="16.85546875" style="42" customWidth="1"/>
    <col min="6" max="6" width="16.140625" style="42" customWidth="1"/>
    <col min="7" max="7" width="22" style="42" customWidth="1"/>
    <col min="8" max="8" width="18" style="42" customWidth="1"/>
    <col min="9" max="9" width="18.42578125" style="42" customWidth="1"/>
    <col min="10" max="10" width="16.28515625" style="42" customWidth="1"/>
    <col min="11" max="11" width="17.5703125" style="42" customWidth="1"/>
    <col min="12" max="12" width="19.7109375" style="42" customWidth="1"/>
    <col min="13" max="13" width="9.140625" style="42" customWidth="1"/>
    <col min="14" max="16384" width="9.140625" style="42"/>
  </cols>
  <sheetData>
    <row r="1" spans="1:12" ht="30" customHeight="1" x14ac:dyDescent="0.25">
      <c r="A1" s="41"/>
      <c r="B1" s="401" t="s">
        <v>1435</v>
      </c>
      <c r="D1" s="41"/>
      <c r="E1" s="41"/>
      <c r="F1" s="41"/>
      <c r="G1" s="41"/>
      <c r="H1" s="41"/>
      <c r="I1" s="329"/>
      <c r="J1" s="330"/>
      <c r="K1" s="429"/>
      <c r="L1" s="430"/>
    </row>
    <row r="2" spans="1:12" s="124" customFormat="1" ht="30" customHeight="1" x14ac:dyDescent="0.25">
      <c r="A2" s="396"/>
      <c r="B2" s="397" t="s">
        <v>293</v>
      </c>
      <c r="C2" s="397"/>
      <c r="D2" s="397"/>
      <c r="E2" s="397"/>
      <c r="F2" s="397"/>
      <c r="G2" s="397"/>
      <c r="H2" s="397"/>
      <c r="I2" s="398"/>
      <c r="J2" s="399"/>
      <c r="K2" s="400" t="s">
        <v>1442</v>
      </c>
      <c r="L2" s="428" t="s">
        <v>1444</v>
      </c>
    </row>
    <row r="3" spans="1:12" ht="32.25" customHeight="1" x14ac:dyDescent="0.25">
      <c r="A3" s="41"/>
      <c r="B3" s="315"/>
      <c r="C3" s="315"/>
      <c r="D3" s="315"/>
      <c r="E3" s="315"/>
      <c r="F3" s="315"/>
      <c r="G3" s="315"/>
      <c r="H3" s="315"/>
      <c r="I3" s="329"/>
      <c r="J3" s="330"/>
      <c r="K3" s="328"/>
      <c r="L3" s="331"/>
    </row>
    <row r="4" spans="1:12" ht="21.75" customHeight="1" x14ac:dyDescent="0.25">
      <c r="A4" s="41"/>
      <c r="B4" s="263"/>
      <c r="C4" s="264" t="s">
        <v>72</v>
      </c>
      <c r="D4" s="461"/>
      <c r="E4" s="461"/>
      <c r="F4" s="461"/>
      <c r="G4" s="461"/>
      <c r="H4" s="461"/>
      <c r="I4" s="461"/>
      <c r="J4" s="461"/>
      <c r="K4" s="461"/>
      <c r="L4" s="461"/>
    </row>
    <row r="5" spans="1:12" s="124" customFormat="1" ht="16.5" customHeight="1" x14ac:dyDescent="0.25">
      <c r="A5" s="396"/>
      <c r="B5" s="455" t="s">
        <v>45</v>
      </c>
      <c r="C5" s="459" t="s">
        <v>41</v>
      </c>
      <c r="D5" s="459" t="s">
        <v>71</v>
      </c>
      <c r="E5" s="457"/>
      <c r="F5" s="457"/>
      <c r="G5" s="457"/>
      <c r="H5" s="457"/>
      <c r="I5" s="458"/>
      <c r="J5" s="459" t="s">
        <v>42</v>
      </c>
      <c r="K5" s="459"/>
      <c r="L5" s="459"/>
    </row>
    <row r="6" spans="1:12" s="124" customFormat="1" ht="42" customHeight="1" x14ac:dyDescent="0.25">
      <c r="A6" s="396"/>
      <c r="B6" s="455"/>
      <c r="C6" s="459"/>
      <c r="D6" s="459"/>
      <c r="E6" s="432" t="s">
        <v>297</v>
      </c>
      <c r="F6" s="432" t="s">
        <v>43</v>
      </c>
      <c r="G6" s="432" t="s">
        <v>48</v>
      </c>
      <c r="H6" s="432" t="s">
        <v>50</v>
      </c>
      <c r="I6" s="432" t="s">
        <v>49</v>
      </c>
      <c r="J6" s="433" t="s">
        <v>106</v>
      </c>
      <c r="K6" s="433" t="s">
        <v>296</v>
      </c>
      <c r="L6" s="434" t="s">
        <v>295</v>
      </c>
    </row>
    <row r="7" spans="1:12" ht="22.9" customHeight="1" x14ac:dyDescent="0.25">
      <c r="A7" s="41"/>
      <c r="B7" s="272">
        <v>1</v>
      </c>
      <c r="C7" s="269"/>
      <c r="D7" s="269"/>
      <c r="E7" s="270"/>
      <c r="F7" s="271"/>
      <c r="G7" s="271">
        <f>E7*F7</f>
        <v>0</v>
      </c>
      <c r="H7" s="271">
        <f>G7/6</f>
        <v>0</v>
      </c>
      <c r="I7" s="271">
        <f>G7-H7</f>
        <v>0</v>
      </c>
      <c r="J7" s="323">
        <f>G7-L7</f>
        <v>0</v>
      </c>
      <c r="K7" s="324">
        <f>IF($L$2 ="în afara mun. Chișinău",0.7,0.6)</f>
        <v>0.7</v>
      </c>
      <c r="L7" s="325">
        <f>I7*K7</f>
        <v>0</v>
      </c>
    </row>
    <row r="8" spans="1:12" ht="22.9" customHeight="1" x14ac:dyDescent="0.25">
      <c r="A8" s="41"/>
      <c r="B8" s="272">
        <v>2</v>
      </c>
      <c r="C8" s="269"/>
      <c r="D8" s="269"/>
      <c r="E8" s="270"/>
      <c r="F8" s="271"/>
      <c r="G8" s="271">
        <f t="shared" ref="G8:G50" si="0">E8*F8</f>
        <v>0</v>
      </c>
      <c r="H8" s="271">
        <f t="shared" ref="H8:H50" si="1">G8/6</f>
        <v>0</v>
      </c>
      <c r="I8" s="271">
        <f t="shared" ref="I8:I50" si="2">G8-H8</f>
        <v>0</v>
      </c>
      <c r="J8" s="323">
        <f t="shared" ref="J8:J50" si="3">G8-L8</f>
        <v>0</v>
      </c>
      <c r="K8" s="324">
        <f t="shared" ref="K8:K50" si="4">IF($L$2 ="în afara mun. Chișinău",0.7,0.6)</f>
        <v>0.7</v>
      </c>
      <c r="L8" s="325">
        <f t="shared" ref="L8:L50" si="5">I8*K8</f>
        <v>0</v>
      </c>
    </row>
    <row r="9" spans="1:12" ht="22.9" customHeight="1" x14ac:dyDescent="0.25">
      <c r="A9" s="41"/>
      <c r="B9" s="272">
        <v>3</v>
      </c>
      <c r="C9" s="269"/>
      <c r="D9" s="269"/>
      <c r="E9" s="270"/>
      <c r="F9" s="271"/>
      <c r="G9" s="271">
        <f t="shared" si="0"/>
        <v>0</v>
      </c>
      <c r="H9" s="271">
        <f t="shared" si="1"/>
        <v>0</v>
      </c>
      <c r="I9" s="271">
        <f t="shared" si="2"/>
        <v>0</v>
      </c>
      <c r="J9" s="323">
        <f t="shared" si="3"/>
        <v>0</v>
      </c>
      <c r="K9" s="324">
        <f t="shared" si="4"/>
        <v>0.7</v>
      </c>
      <c r="L9" s="325">
        <f t="shared" si="5"/>
        <v>0</v>
      </c>
    </row>
    <row r="10" spans="1:12" ht="22.9" customHeight="1" x14ac:dyDescent="0.25">
      <c r="A10" s="41"/>
      <c r="B10" s="272">
        <v>4</v>
      </c>
      <c r="C10" s="269"/>
      <c r="D10" s="269"/>
      <c r="E10" s="270"/>
      <c r="F10" s="271"/>
      <c r="G10" s="271">
        <f t="shared" si="0"/>
        <v>0</v>
      </c>
      <c r="H10" s="271">
        <f t="shared" si="1"/>
        <v>0</v>
      </c>
      <c r="I10" s="271">
        <f t="shared" si="2"/>
        <v>0</v>
      </c>
      <c r="J10" s="323">
        <f t="shared" si="3"/>
        <v>0</v>
      </c>
      <c r="K10" s="324">
        <f t="shared" si="4"/>
        <v>0.7</v>
      </c>
      <c r="L10" s="325">
        <f t="shared" si="5"/>
        <v>0</v>
      </c>
    </row>
    <row r="11" spans="1:12" ht="22.9" customHeight="1" x14ac:dyDescent="0.25">
      <c r="A11" s="41"/>
      <c r="B11" s="272">
        <v>5</v>
      </c>
      <c r="C11" s="269"/>
      <c r="D11" s="269"/>
      <c r="E11" s="270"/>
      <c r="F11" s="271"/>
      <c r="G11" s="271">
        <f t="shared" si="0"/>
        <v>0</v>
      </c>
      <c r="H11" s="271">
        <f t="shared" si="1"/>
        <v>0</v>
      </c>
      <c r="I11" s="271">
        <f t="shared" si="2"/>
        <v>0</v>
      </c>
      <c r="J11" s="323">
        <f t="shared" si="3"/>
        <v>0</v>
      </c>
      <c r="K11" s="324">
        <f t="shared" si="4"/>
        <v>0.7</v>
      </c>
      <c r="L11" s="325">
        <f t="shared" si="5"/>
        <v>0</v>
      </c>
    </row>
    <row r="12" spans="1:12" ht="22.9" customHeight="1" x14ac:dyDescent="0.25">
      <c r="A12" s="41"/>
      <c r="B12" s="272">
        <v>6</v>
      </c>
      <c r="C12" s="269"/>
      <c r="D12" s="269"/>
      <c r="E12" s="270"/>
      <c r="F12" s="271"/>
      <c r="G12" s="271">
        <f t="shared" si="0"/>
        <v>0</v>
      </c>
      <c r="H12" s="271">
        <f t="shared" si="1"/>
        <v>0</v>
      </c>
      <c r="I12" s="271">
        <f t="shared" si="2"/>
        <v>0</v>
      </c>
      <c r="J12" s="323">
        <f t="shared" si="3"/>
        <v>0</v>
      </c>
      <c r="K12" s="324">
        <f t="shared" si="4"/>
        <v>0.7</v>
      </c>
      <c r="L12" s="325">
        <f t="shared" si="5"/>
        <v>0</v>
      </c>
    </row>
    <row r="13" spans="1:12" ht="22.9" customHeight="1" x14ac:dyDescent="0.25">
      <c r="A13" s="41"/>
      <c r="B13" s="272">
        <v>7</v>
      </c>
      <c r="C13" s="269"/>
      <c r="D13" s="269"/>
      <c r="E13" s="270"/>
      <c r="F13" s="271"/>
      <c r="G13" s="271">
        <f t="shared" si="0"/>
        <v>0</v>
      </c>
      <c r="H13" s="271">
        <f t="shared" si="1"/>
        <v>0</v>
      </c>
      <c r="I13" s="271">
        <f t="shared" si="2"/>
        <v>0</v>
      </c>
      <c r="J13" s="323">
        <f t="shared" si="3"/>
        <v>0</v>
      </c>
      <c r="K13" s="324">
        <f t="shared" si="4"/>
        <v>0.7</v>
      </c>
      <c r="L13" s="325">
        <f t="shared" si="5"/>
        <v>0</v>
      </c>
    </row>
    <row r="14" spans="1:12" ht="22.9" customHeight="1" x14ac:dyDescent="0.25">
      <c r="A14" s="41"/>
      <c r="B14" s="272">
        <v>8</v>
      </c>
      <c r="C14" s="269"/>
      <c r="D14" s="269"/>
      <c r="E14" s="270"/>
      <c r="F14" s="271"/>
      <c r="G14" s="271">
        <f t="shared" si="0"/>
        <v>0</v>
      </c>
      <c r="H14" s="271">
        <f t="shared" si="1"/>
        <v>0</v>
      </c>
      <c r="I14" s="271">
        <f t="shared" si="2"/>
        <v>0</v>
      </c>
      <c r="J14" s="323">
        <f t="shared" si="3"/>
        <v>0</v>
      </c>
      <c r="K14" s="324">
        <f t="shared" si="4"/>
        <v>0.7</v>
      </c>
      <c r="L14" s="325">
        <f t="shared" si="5"/>
        <v>0</v>
      </c>
    </row>
    <row r="15" spans="1:12" ht="22.9" customHeight="1" x14ac:dyDescent="0.25">
      <c r="A15" s="41"/>
      <c r="B15" s="272">
        <v>9</v>
      </c>
      <c r="C15" s="269"/>
      <c r="D15" s="269"/>
      <c r="E15" s="270"/>
      <c r="F15" s="271"/>
      <c r="G15" s="271">
        <f t="shared" ref="G15" si="6">E15*F15</f>
        <v>0</v>
      </c>
      <c r="H15" s="271">
        <f t="shared" ref="H15" si="7">G15/6</f>
        <v>0</v>
      </c>
      <c r="I15" s="271">
        <f t="shared" si="2"/>
        <v>0</v>
      </c>
      <c r="J15" s="323">
        <f t="shared" si="3"/>
        <v>0</v>
      </c>
      <c r="K15" s="324">
        <f t="shared" si="4"/>
        <v>0.7</v>
      </c>
      <c r="L15" s="325">
        <f t="shared" si="5"/>
        <v>0</v>
      </c>
    </row>
    <row r="16" spans="1:12" ht="22.9" customHeight="1" x14ac:dyDescent="0.25">
      <c r="A16" s="41"/>
      <c r="B16" s="272">
        <v>10</v>
      </c>
      <c r="C16" s="269"/>
      <c r="D16" s="269"/>
      <c r="E16" s="270"/>
      <c r="F16" s="271"/>
      <c r="G16" s="271">
        <f t="shared" ref="G16:G46" si="8">E16*F16</f>
        <v>0</v>
      </c>
      <c r="H16" s="271">
        <f t="shared" ref="H16:H46" si="9">G16/6</f>
        <v>0</v>
      </c>
      <c r="I16" s="271">
        <f t="shared" si="2"/>
        <v>0</v>
      </c>
      <c r="J16" s="323">
        <f t="shared" si="3"/>
        <v>0</v>
      </c>
      <c r="K16" s="324">
        <f t="shared" si="4"/>
        <v>0.7</v>
      </c>
      <c r="L16" s="325">
        <f t="shared" si="5"/>
        <v>0</v>
      </c>
    </row>
    <row r="17" spans="1:12" ht="22.9" customHeight="1" x14ac:dyDescent="0.25">
      <c r="A17" s="41"/>
      <c r="B17" s="272">
        <v>11</v>
      </c>
      <c r="C17" s="269"/>
      <c r="D17" s="269"/>
      <c r="E17" s="270"/>
      <c r="F17" s="271"/>
      <c r="G17" s="271">
        <f t="shared" si="8"/>
        <v>0</v>
      </c>
      <c r="H17" s="271">
        <f t="shared" si="9"/>
        <v>0</v>
      </c>
      <c r="I17" s="271">
        <f t="shared" si="2"/>
        <v>0</v>
      </c>
      <c r="J17" s="323">
        <f t="shared" si="3"/>
        <v>0</v>
      </c>
      <c r="K17" s="324">
        <f t="shared" si="4"/>
        <v>0.7</v>
      </c>
      <c r="L17" s="325">
        <f t="shared" si="5"/>
        <v>0</v>
      </c>
    </row>
    <row r="18" spans="1:12" ht="22.9" customHeight="1" x14ac:dyDescent="0.25">
      <c r="A18" s="41"/>
      <c r="B18" s="272">
        <v>12</v>
      </c>
      <c r="C18" s="269"/>
      <c r="D18" s="269"/>
      <c r="E18" s="270"/>
      <c r="F18" s="271"/>
      <c r="G18" s="271">
        <f t="shared" si="8"/>
        <v>0</v>
      </c>
      <c r="H18" s="271">
        <f t="shared" si="9"/>
        <v>0</v>
      </c>
      <c r="I18" s="271">
        <f t="shared" si="2"/>
        <v>0</v>
      </c>
      <c r="J18" s="323">
        <f t="shared" si="3"/>
        <v>0</v>
      </c>
      <c r="K18" s="324">
        <f t="shared" si="4"/>
        <v>0.7</v>
      </c>
      <c r="L18" s="325">
        <f t="shared" si="5"/>
        <v>0</v>
      </c>
    </row>
    <row r="19" spans="1:12" ht="22.9" customHeight="1" x14ac:dyDescent="0.25">
      <c r="A19" s="41"/>
      <c r="B19" s="272">
        <v>13</v>
      </c>
      <c r="C19" s="269"/>
      <c r="D19" s="269"/>
      <c r="E19" s="270"/>
      <c r="F19" s="271"/>
      <c r="G19" s="271">
        <f t="shared" si="8"/>
        <v>0</v>
      </c>
      <c r="H19" s="271">
        <f t="shared" si="9"/>
        <v>0</v>
      </c>
      <c r="I19" s="271">
        <f t="shared" si="2"/>
        <v>0</v>
      </c>
      <c r="J19" s="323">
        <f t="shared" si="3"/>
        <v>0</v>
      </c>
      <c r="K19" s="324">
        <f t="shared" si="4"/>
        <v>0.7</v>
      </c>
      <c r="L19" s="325">
        <f t="shared" si="5"/>
        <v>0</v>
      </c>
    </row>
    <row r="20" spans="1:12" ht="22.9" customHeight="1" x14ac:dyDescent="0.25">
      <c r="A20" s="41"/>
      <c r="B20" s="272">
        <v>14</v>
      </c>
      <c r="C20" s="269"/>
      <c r="D20" s="269"/>
      <c r="E20" s="270"/>
      <c r="F20" s="271"/>
      <c r="G20" s="271">
        <f t="shared" si="8"/>
        <v>0</v>
      </c>
      <c r="H20" s="271">
        <f t="shared" si="9"/>
        <v>0</v>
      </c>
      <c r="I20" s="271">
        <f t="shared" si="2"/>
        <v>0</v>
      </c>
      <c r="J20" s="323">
        <f t="shared" si="3"/>
        <v>0</v>
      </c>
      <c r="K20" s="324">
        <f t="shared" si="4"/>
        <v>0.7</v>
      </c>
      <c r="L20" s="325">
        <f t="shared" si="5"/>
        <v>0</v>
      </c>
    </row>
    <row r="21" spans="1:12" ht="22.9" customHeight="1" x14ac:dyDescent="0.25">
      <c r="A21" s="41"/>
      <c r="B21" s="272">
        <v>15</v>
      </c>
      <c r="C21" s="269"/>
      <c r="D21" s="269"/>
      <c r="E21" s="270"/>
      <c r="F21" s="271"/>
      <c r="G21" s="271">
        <f t="shared" si="8"/>
        <v>0</v>
      </c>
      <c r="H21" s="271">
        <f t="shared" si="9"/>
        <v>0</v>
      </c>
      <c r="I21" s="271">
        <f t="shared" si="2"/>
        <v>0</v>
      </c>
      <c r="J21" s="323">
        <f t="shared" si="3"/>
        <v>0</v>
      </c>
      <c r="K21" s="324">
        <f t="shared" si="4"/>
        <v>0.7</v>
      </c>
      <c r="L21" s="325">
        <f t="shared" si="5"/>
        <v>0</v>
      </c>
    </row>
    <row r="22" spans="1:12" ht="22.9" customHeight="1" x14ac:dyDescent="0.25">
      <c r="A22" s="41"/>
      <c r="B22" s="272">
        <v>16</v>
      </c>
      <c r="C22" s="269"/>
      <c r="D22" s="269"/>
      <c r="E22" s="270"/>
      <c r="F22" s="271"/>
      <c r="G22" s="271">
        <f t="shared" si="8"/>
        <v>0</v>
      </c>
      <c r="H22" s="271">
        <f t="shared" si="9"/>
        <v>0</v>
      </c>
      <c r="I22" s="271">
        <f t="shared" si="2"/>
        <v>0</v>
      </c>
      <c r="J22" s="323">
        <f t="shared" si="3"/>
        <v>0</v>
      </c>
      <c r="K22" s="324">
        <f t="shared" si="4"/>
        <v>0.7</v>
      </c>
      <c r="L22" s="325">
        <f t="shared" si="5"/>
        <v>0</v>
      </c>
    </row>
    <row r="23" spans="1:12" ht="22.9" customHeight="1" x14ac:dyDescent="0.25">
      <c r="A23" s="41"/>
      <c r="B23" s="272">
        <v>17</v>
      </c>
      <c r="C23" s="269"/>
      <c r="D23" s="269"/>
      <c r="E23" s="270"/>
      <c r="F23" s="271"/>
      <c r="G23" s="271">
        <f t="shared" si="8"/>
        <v>0</v>
      </c>
      <c r="H23" s="271">
        <f t="shared" si="9"/>
        <v>0</v>
      </c>
      <c r="I23" s="271">
        <f t="shared" si="2"/>
        <v>0</v>
      </c>
      <c r="J23" s="323">
        <f t="shared" si="3"/>
        <v>0</v>
      </c>
      <c r="K23" s="324">
        <f t="shared" si="4"/>
        <v>0.7</v>
      </c>
      <c r="L23" s="325">
        <f t="shared" si="5"/>
        <v>0</v>
      </c>
    </row>
    <row r="24" spans="1:12" ht="22.9" customHeight="1" x14ac:dyDescent="0.25">
      <c r="A24" s="41"/>
      <c r="B24" s="272">
        <v>18</v>
      </c>
      <c r="C24" s="269"/>
      <c r="D24" s="269"/>
      <c r="E24" s="270"/>
      <c r="F24" s="271"/>
      <c r="G24" s="271">
        <f t="shared" si="8"/>
        <v>0</v>
      </c>
      <c r="H24" s="271">
        <f t="shared" si="9"/>
        <v>0</v>
      </c>
      <c r="I24" s="271">
        <f t="shared" si="2"/>
        <v>0</v>
      </c>
      <c r="J24" s="323">
        <f t="shared" si="3"/>
        <v>0</v>
      </c>
      <c r="K24" s="324">
        <f t="shared" si="4"/>
        <v>0.7</v>
      </c>
      <c r="L24" s="325">
        <f t="shared" si="5"/>
        <v>0</v>
      </c>
    </row>
    <row r="25" spans="1:12" ht="22.9" customHeight="1" x14ac:dyDescent="0.25">
      <c r="A25" s="41"/>
      <c r="B25" s="272">
        <v>19</v>
      </c>
      <c r="C25" s="269"/>
      <c r="D25" s="269"/>
      <c r="E25" s="270"/>
      <c r="F25" s="271"/>
      <c r="G25" s="271">
        <f t="shared" si="8"/>
        <v>0</v>
      </c>
      <c r="H25" s="271">
        <f t="shared" si="9"/>
        <v>0</v>
      </c>
      <c r="I25" s="271">
        <f t="shared" si="2"/>
        <v>0</v>
      </c>
      <c r="J25" s="323">
        <f t="shared" si="3"/>
        <v>0</v>
      </c>
      <c r="K25" s="324">
        <f t="shared" si="4"/>
        <v>0.7</v>
      </c>
      <c r="L25" s="325">
        <f t="shared" si="5"/>
        <v>0</v>
      </c>
    </row>
    <row r="26" spans="1:12" ht="22.9" customHeight="1" x14ac:dyDescent="0.25">
      <c r="A26" s="41"/>
      <c r="B26" s="272">
        <v>20</v>
      </c>
      <c r="C26" s="269"/>
      <c r="D26" s="269"/>
      <c r="E26" s="270"/>
      <c r="F26" s="271"/>
      <c r="G26" s="271">
        <f t="shared" si="8"/>
        <v>0</v>
      </c>
      <c r="H26" s="271">
        <f t="shared" si="9"/>
        <v>0</v>
      </c>
      <c r="I26" s="271">
        <f t="shared" si="2"/>
        <v>0</v>
      </c>
      <c r="J26" s="323">
        <f t="shared" si="3"/>
        <v>0</v>
      </c>
      <c r="K26" s="324">
        <f t="shared" si="4"/>
        <v>0.7</v>
      </c>
      <c r="L26" s="325">
        <f t="shared" si="5"/>
        <v>0</v>
      </c>
    </row>
    <row r="27" spans="1:12" ht="22.9" customHeight="1" outlineLevel="1" x14ac:dyDescent="0.25">
      <c r="A27" s="41"/>
      <c r="B27" s="272">
        <v>21</v>
      </c>
      <c r="C27" s="269"/>
      <c r="D27" s="269"/>
      <c r="E27" s="270"/>
      <c r="F27" s="271"/>
      <c r="G27" s="271">
        <f t="shared" si="8"/>
        <v>0</v>
      </c>
      <c r="H27" s="271">
        <f t="shared" si="9"/>
        <v>0</v>
      </c>
      <c r="I27" s="271">
        <f t="shared" si="2"/>
        <v>0</v>
      </c>
      <c r="J27" s="323">
        <f t="shared" si="3"/>
        <v>0</v>
      </c>
      <c r="K27" s="324">
        <f t="shared" si="4"/>
        <v>0.7</v>
      </c>
      <c r="L27" s="325">
        <f t="shared" si="5"/>
        <v>0</v>
      </c>
    </row>
    <row r="28" spans="1:12" ht="22.9" customHeight="1" outlineLevel="1" x14ac:dyDescent="0.25">
      <c r="A28" s="41"/>
      <c r="B28" s="272">
        <v>22</v>
      </c>
      <c r="C28" s="269"/>
      <c r="D28" s="269"/>
      <c r="E28" s="270"/>
      <c r="F28" s="271"/>
      <c r="G28" s="271">
        <f t="shared" si="8"/>
        <v>0</v>
      </c>
      <c r="H28" s="271">
        <f t="shared" si="9"/>
        <v>0</v>
      </c>
      <c r="I28" s="271">
        <f t="shared" si="2"/>
        <v>0</v>
      </c>
      <c r="J28" s="323">
        <f t="shared" si="3"/>
        <v>0</v>
      </c>
      <c r="K28" s="324">
        <f t="shared" si="4"/>
        <v>0.7</v>
      </c>
      <c r="L28" s="325">
        <f t="shared" si="5"/>
        <v>0</v>
      </c>
    </row>
    <row r="29" spans="1:12" ht="22.9" customHeight="1" outlineLevel="1" x14ac:dyDescent="0.25">
      <c r="A29" s="41"/>
      <c r="B29" s="272">
        <v>23</v>
      </c>
      <c r="C29" s="269"/>
      <c r="D29" s="269"/>
      <c r="E29" s="270"/>
      <c r="F29" s="271"/>
      <c r="G29" s="271">
        <f t="shared" si="8"/>
        <v>0</v>
      </c>
      <c r="H29" s="271">
        <f t="shared" si="9"/>
        <v>0</v>
      </c>
      <c r="I29" s="271">
        <f t="shared" si="2"/>
        <v>0</v>
      </c>
      <c r="J29" s="323">
        <f t="shared" si="3"/>
        <v>0</v>
      </c>
      <c r="K29" s="324">
        <f t="shared" si="4"/>
        <v>0.7</v>
      </c>
      <c r="L29" s="325">
        <f t="shared" si="5"/>
        <v>0</v>
      </c>
    </row>
    <row r="30" spans="1:12" ht="22.9" customHeight="1" outlineLevel="1" x14ac:dyDescent="0.25">
      <c r="A30" s="41"/>
      <c r="B30" s="272">
        <v>24</v>
      </c>
      <c r="C30" s="269"/>
      <c r="D30" s="269"/>
      <c r="E30" s="270"/>
      <c r="F30" s="271"/>
      <c r="G30" s="271">
        <f t="shared" si="8"/>
        <v>0</v>
      </c>
      <c r="H30" s="271">
        <f t="shared" si="9"/>
        <v>0</v>
      </c>
      <c r="I30" s="271">
        <f t="shared" si="2"/>
        <v>0</v>
      </c>
      <c r="J30" s="323">
        <f t="shared" si="3"/>
        <v>0</v>
      </c>
      <c r="K30" s="324">
        <f t="shared" si="4"/>
        <v>0.7</v>
      </c>
      <c r="L30" s="325">
        <f t="shared" si="5"/>
        <v>0</v>
      </c>
    </row>
    <row r="31" spans="1:12" ht="22.9" customHeight="1" outlineLevel="1" x14ac:dyDescent="0.25">
      <c r="A31" s="41"/>
      <c r="B31" s="272">
        <v>25</v>
      </c>
      <c r="C31" s="269"/>
      <c r="D31" s="269"/>
      <c r="E31" s="270"/>
      <c r="F31" s="271"/>
      <c r="G31" s="271">
        <f t="shared" si="8"/>
        <v>0</v>
      </c>
      <c r="H31" s="271">
        <f t="shared" si="9"/>
        <v>0</v>
      </c>
      <c r="I31" s="271">
        <f t="shared" si="2"/>
        <v>0</v>
      </c>
      <c r="J31" s="323">
        <f t="shared" si="3"/>
        <v>0</v>
      </c>
      <c r="K31" s="324">
        <f t="shared" si="4"/>
        <v>0.7</v>
      </c>
      <c r="L31" s="325">
        <f t="shared" si="5"/>
        <v>0</v>
      </c>
    </row>
    <row r="32" spans="1:12" ht="22.9" customHeight="1" outlineLevel="1" x14ac:dyDescent="0.25">
      <c r="A32" s="41"/>
      <c r="B32" s="272">
        <v>26</v>
      </c>
      <c r="C32" s="269"/>
      <c r="D32" s="269"/>
      <c r="E32" s="270"/>
      <c r="F32" s="271"/>
      <c r="G32" s="271">
        <f t="shared" si="8"/>
        <v>0</v>
      </c>
      <c r="H32" s="271">
        <f t="shared" si="9"/>
        <v>0</v>
      </c>
      <c r="I32" s="271">
        <f t="shared" si="2"/>
        <v>0</v>
      </c>
      <c r="J32" s="323">
        <f t="shared" si="3"/>
        <v>0</v>
      </c>
      <c r="K32" s="324">
        <f t="shared" si="4"/>
        <v>0.7</v>
      </c>
      <c r="L32" s="325">
        <f t="shared" si="5"/>
        <v>0</v>
      </c>
    </row>
    <row r="33" spans="1:12" ht="22.9" customHeight="1" outlineLevel="1" x14ac:dyDescent="0.25">
      <c r="A33" s="41"/>
      <c r="B33" s="272">
        <v>27</v>
      </c>
      <c r="C33" s="269"/>
      <c r="D33" s="269"/>
      <c r="E33" s="270"/>
      <c r="F33" s="271"/>
      <c r="G33" s="271">
        <f t="shared" si="8"/>
        <v>0</v>
      </c>
      <c r="H33" s="271">
        <f t="shared" si="9"/>
        <v>0</v>
      </c>
      <c r="I33" s="271">
        <f t="shared" si="2"/>
        <v>0</v>
      </c>
      <c r="J33" s="323">
        <f t="shared" si="3"/>
        <v>0</v>
      </c>
      <c r="K33" s="324">
        <f t="shared" si="4"/>
        <v>0.7</v>
      </c>
      <c r="L33" s="325">
        <f t="shared" si="5"/>
        <v>0</v>
      </c>
    </row>
    <row r="34" spans="1:12" ht="22.9" customHeight="1" outlineLevel="1" x14ac:dyDescent="0.25">
      <c r="A34" s="41"/>
      <c r="B34" s="272">
        <v>28</v>
      </c>
      <c r="C34" s="269"/>
      <c r="D34" s="269"/>
      <c r="E34" s="270"/>
      <c r="F34" s="271"/>
      <c r="G34" s="271">
        <f t="shared" si="8"/>
        <v>0</v>
      </c>
      <c r="H34" s="271">
        <f t="shared" si="9"/>
        <v>0</v>
      </c>
      <c r="I34" s="271">
        <f t="shared" si="2"/>
        <v>0</v>
      </c>
      <c r="J34" s="323">
        <f t="shared" si="3"/>
        <v>0</v>
      </c>
      <c r="K34" s="324">
        <f t="shared" si="4"/>
        <v>0.7</v>
      </c>
      <c r="L34" s="325">
        <f t="shared" si="5"/>
        <v>0</v>
      </c>
    </row>
    <row r="35" spans="1:12" ht="22.9" customHeight="1" outlineLevel="1" x14ac:dyDescent="0.25">
      <c r="A35" s="41"/>
      <c r="B35" s="272">
        <v>29</v>
      </c>
      <c r="C35" s="269"/>
      <c r="D35" s="269"/>
      <c r="E35" s="270"/>
      <c r="F35" s="271"/>
      <c r="G35" s="271">
        <f t="shared" si="8"/>
        <v>0</v>
      </c>
      <c r="H35" s="271">
        <f t="shared" si="9"/>
        <v>0</v>
      </c>
      <c r="I35" s="271">
        <f t="shared" si="2"/>
        <v>0</v>
      </c>
      <c r="J35" s="323">
        <f t="shared" si="3"/>
        <v>0</v>
      </c>
      <c r="K35" s="324">
        <f t="shared" si="4"/>
        <v>0.7</v>
      </c>
      <c r="L35" s="325">
        <f t="shared" si="5"/>
        <v>0</v>
      </c>
    </row>
    <row r="36" spans="1:12" ht="22.9" customHeight="1" outlineLevel="1" x14ac:dyDescent="0.25">
      <c r="A36" s="41"/>
      <c r="B36" s="272">
        <v>30</v>
      </c>
      <c r="C36" s="269"/>
      <c r="D36" s="269"/>
      <c r="E36" s="270"/>
      <c r="F36" s="271"/>
      <c r="G36" s="271">
        <f t="shared" si="8"/>
        <v>0</v>
      </c>
      <c r="H36" s="271">
        <f t="shared" si="9"/>
        <v>0</v>
      </c>
      <c r="I36" s="271">
        <f t="shared" si="2"/>
        <v>0</v>
      </c>
      <c r="J36" s="323">
        <f t="shared" si="3"/>
        <v>0</v>
      </c>
      <c r="K36" s="324">
        <f t="shared" si="4"/>
        <v>0.7</v>
      </c>
      <c r="L36" s="325">
        <f t="shared" si="5"/>
        <v>0</v>
      </c>
    </row>
    <row r="37" spans="1:12" ht="22.9" customHeight="1" outlineLevel="1" x14ac:dyDescent="0.25">
      <c r="A37" s="41"/>
      <c r="B37" s="272">
        <v>31</v>
      </c>
      <c r="C37" s="269"/>
      <c r="D37" s="269"/>
      <c r="E37" s="270"/>
      <c r="F37" s="271"/>
      <c r="G37" s="271">
        <f t="shared" si="8"/>
        <v>0</v>
      </c>
      <c r="H37" s="271">
        <f t="shared" si="9"/>
        <v>0</v>
      </c>
      <c r="I37" s="271">
        <f t="shared" si="2"/>
        <v>0</v>
      </c>
      <c r="J37" s="323">
        <f t="shared" si="3"/>
        <v>0</v>
      </c>
      <c r="K37" s="324">
        <f t="shared" si="4"/>
        <v>0.7</v>
      </c>
      <c r="L37" s="325">
        <f t="shared" si="5"/>
        <v>0</v>
      </c>
    </row>
    <row r="38" spans="1:12" ht="22.9" customHeight="1" outlineLevel="1" x14ac:dyDescent="0.25">
      <c r="A38" s="41"/>
      <c r="B38" s="272">
        <v>32</v>
      </c>
      <c r="C38" s="269"/>
      <c r="D38" s="269"/>
      <c r="E38" s="270"/>
      <c r="F38" s="271"/>
      <c r="G38" s="271">
        <f t="shared" si="8"/>
        <v>0</v>
      </c>
      <c r="H38" s="271">
        <f t="shared" si="9"/>
        <v>0</v>
      </c>
      <c r="I38" s="271">
        <f t="shared" si="2"/>
        <v>0</v>
      </c>
      <c r="J38" s="323">
        <f t="shared" si="3"/>
        <v>0</v>
      </c>
      <c r="K38" s="324">
        <f t="shared" si="4"/>
        <v>0.7</v>
      </c>
      <c r="L38" s="325">
        <f t="shared" si="5"/>
        <v>0</v>
      </c>
    </row>
    <row r="39" spans="1:12" ht="22.9" customHeight="1" outlineLevel="1" x14ac:dyDescent="0.25">
      <c r="A39" s="41"/>
      <c r="B39" s="272">
        <v>33</v>
      </c>
      <c r="C39" s="269"/>
      <c r="D39" s="269"/>
      <c r="E39" s="270"/>
      <c r="F39" s="271"/>
      <c r="G39" s="271">
        <f t="shared" si="8"/>
        <v>0</v>
      </c>
      <c r="H39" s="271">
        <f t="shared" si="9"/>
        <v>0</v>
      </c>
      <c r="I39" s="271">
        <f t="shared" si="2"/>
        <v>0</v>
      </c>
      <c r="J39" s="323">
        <f t="shared" si="3"/>
        <v>0</v>
      </c>
      <c r="K39" s="324">
        <f t="shared" si="4"/>
        <v>0.7</v>
      </c>
      <c r="L39" s="325">
        <f t="shared" si="5"/>
        <v>0</v>
      </c>
    </row>
    <row r="40" spans="1:12" ht="22.9" customHeight="1" outlineLevel="1" x14ac:dyDescent="0.25">
      <c r="A40" s="41"/>
      <c r="B40" s="272">
        <v>34</v>
      </c>
      <c r="C40" s="269"/>
      <c r="D40" s="269"/>
      <c r="E40" s="270"/>
      <c r="F40" s="271"/>
      <c r="G40" s="271">
        <f t="shared" si="8"/>
        <v>0</v>
      </c>
      <c r="H40" s="271">
        <f t="shared" si="9"/>
        <v>0</v>
      </c>
      <c r="I40" s="271">
        <f t="shared" si="2"/>
        <v>0</v>
      </c>
      <c r="J40" s="323">
        <f t="shared" si="3"/>
        <v>0</v>
      </c>
      <c r="K40" s="324">
        <f t="shared" si="4"/>
        <v>0.7</v>
      </c>
      <c r="L40" s="325">
        <f t="shared" si="5"/>
        <v>0</v>
      </c>
    </row>
    <row r="41" spans="1:12" ht="22.9" customHeight="1" outlineLevel="1" x14ac:dyDescent="0.25">
      <c r="A41" s="41"/>
      <c r="B41" s="272">
        <v>35</v>
      </c>
      <c r="C41" s="269"/>
      <c r="D41" s="269"/>
      <c r="E41" s="270"/>
      <c r="F41" s="271"/>
      <c r="G41" s="271">
        <f t="shared" si="8"/>
        <v>0</v>
      </c>
      <c r="H41" s="271">
        <f t="shared" si="9"/>
        <v>0</v>
      </c>
      <c r="I41" s="271">
        <f t="shared" si="2"/>
        <v>0</v>
      </c>
      <c r="J41" s="323">
        <f t="shared" si="3"/>
        <v>0</v>
      </c>
      <c r="K41" s="324">
        <f t="shared" si="4"/>
        <v>0.7</v>
      </c>
      <c r="L41" s="325">
        <f t="shared" si="5"/>
        <v>0</v>
      </c>
    </row>
    <row r="42" spans="1:12" ht="22.9" customHeight="1" outlineLevel="1" x14ac:dyDescent="0.25">
      <c r="A42" s="41"/>
      <c r="B42" s="272">
        <v>36</v>
      </c>
      <c r="C42" s="269"/>
      <c r="D42" s="269"/>
      <c r="E42" s="270"/>
      <c r="F42" s="271"/>
      <c r="G42" s="271">
        <f t="shared" si="8"/>
        <v>0</v>
      </c>
      <c r="H42" s="271">
        <f t="shared" si="9"/>
        <v>0</v>
      </c>
      <c r="I42" s="271">
        <f t="shared" si="2"/>
        <v>0</v>
      </c>
      <c r="J42" s="323">
        <f t="shared" si="3"/>
        <v>0</v>
      </c>
      <c r="K42" s="324">
        <f t="shared" si="4"/>
        <v>0.7</v>
      </c>
      <c r="L42" s="325">
        <f t="shared" si="5"/>
        <v>0</v>
      </c>
    </row>
    <row r="43" spans="1:12" ht="22.9" customHeight="1" outlineLevel="1" x14ac:dyDescent="0.25">
      <c r="A43" s="41"/>
      <c r="B43" s="272">
        <v>37</v>
      </c>
      <c r="C43" s="269"/>
      <c r="D43" s="269"/>
      <c r="E43" s="270"/>
      <c r="F43" s="271"/>
      <c r="G43" s="271">
        <f t="shared" si="8"/>
        <v>0</v>
      </c>
      <c r="H43" s="271">
        <f t="shared" si="9"/>
        <v>0</v>
      </c>
      <c r="I43" s="271">
        <f t="shared" si="2"/>
        <v>0</v>
      </c>
      <c r="J43" s="323">
        <f t="shared" si="3"/>
        <v>0</v>
      </c>
      <c r="K43" s="324">
        <f t="shared" si="4"/>
        <v>0.7</v>
      </c>
      <c r="L43" s="325">
        <f t="shared" si="5"/>
        <v>0</v>
      </c>
    </row>
    <row r="44" spans="1:12" ht="22.9" customHeight="1" outlineLevel="1" x14ac:dyDescent="0.25">
      <c r="A44" s="41"/>
      <c r="B44" s="272">
        <v>38</v>
      </c>
      <c r="C44" s="269"/>
      <c r="D44" s="269"/>
      <c r="E44" s="270"/>
      <c r="F44" s="271"/>
      <c r="G44" s="271">
        <f t="shared" si="8"/>
        <v>0</v>
      </c>
      <c r="H44" s="271">
        <f t="shared" si="9"/>
        <v>0</v>
      </c>
      <c r="I44" s="271">
        <f t="shared" si="2"/>
        <v>0</v>
      </c>
      <c r="J44" s="323">
        <f t="shared" si="3"/>
        <v>0</v>
      </c>
      <c r="K44" s="324">
        <f t="shared" si="4"/>
        <v>0.7</v>
      </c>
      <c r="L44" s="325">
        <f t="shared" si="5"/>
        <v>0</v>
      </c>
    </row>
    <row r="45" spans="1:12" ht="22.9" customHeight="1" outlineLevel="1" x14ac:dyDescent="0.25">
      <c r="A45" s="41"/>
      <c r="B45" s="272">
        <v>39</v>
      </c>
      <c r="C45" s="269"/>
      <c r="D45" s="269"/>
      <c r="E45" s="270"/>
      <c r="F45" s="271"/>
      <c r="G45" s="271">
        <f t="shared" si="8"/>
        <v>0</v>
      </c>
      <c r="H45" s="271">
        <f t="shared" si="9"/>
        <v>0</v>
      </c>
      <c r="I45" s="271">
        <f t="shared" si="2"/>
        <v>0</v>
      </c>
      <c r="J45" s="323">
        <f t="shared" si="3"/>
        <v>0</v>
      </c>
      <c r="K45" s="324">
        <f t="shared" si="4"/>
        <v>0.7</v>
      </c>
      <c r="L45" s="325">
        <f t="shared" si="5"/>
        <v>0</v>
      </c>
    </row>
    <row r="46" spans="1:12" ht="22.9" customHeight="1" outlineLevel="1" x14ac:dyDescent="0.25">
      <c r="A46" s="41"/>
      <c r="B46" s="272">
        <v>40</v>
      </c>
      <c r="C46" s="269"/>
      <c r="D46" s="269"/>
      <c r="E46" s="270"/>
      <c r="F46" s="271"/>
      <c r="G46" s="271">
        <f t="shared" si="8"/>
        <v>0</v>
      </c>
      <c r="H46" s="271">
        <f t="shared" si="9"/>
        <v>0</v>
      </c>
      <c r="I46" s="271">
        <f t="shared" si="2"/>
        <v>0</v>
      </c>
      <c r="J46" s="323">
        <f t="shared" si="3"/>
        <v>0</v>
      </c>
      <c r="K46" s="324">
        <f t="shared" si="4"/>
        <v>0.7</v>
      </c>
      <c r="L46" s="325">
        <f t="shared" si="5"/>
        <v>0</v>
      </c>
    </row>
    <row r="47" spans="1:12" ht="22.9" customHeight="1" outlineLevel="1" x14ac:dyDescent="0.25">
      <c r="A47" s="41"/>
      <c r="B47" s="272">
        <v>41</v>
      </c>
      <c r="C47" s="269"/>
      <c r="D47" s="269"/>
      <c r="E47" s="270"/>
      <c r="F47" s="271"/>
      <c r="G47" s="271">
        <f t="shared" si="0"/>
        <v>0</v>
      </c>
      <c r="H47" s="271">
        <f t="shared" si="1"/>
        <v>0</v>
      </c>
      <c r="I47" s="271">
        <f t="shared" si="2"/>
        <v>0</v>
      </c>
      <c r="J47" s="323">
        <f t="shared" si="3"/>
        <v>0</v>
      </c>
      <c r="K47" s="324">
        <f t="shared" si="4"/>
        <v>0.7</v>
      </c>
      <c r="L47" s="325">
        <f t="shared" si="5"/>
        <v>0</v>
      </c>
    </row>
    <row r="48" spans="1:12" ht="22.9" customHeight="1" outlineLevel="1" x14ac:dyDescent="0.25">
      <c r="A48" s="41"/>
      <c r="B48" s="272">
        <v>42</v>
      </c>
      <c r="C48" s="269"/>
      <c r="D48" s="269"/>
      <c r="E48" s="270"/>
      <c r="F48" s="271"/>
      <c r="G48" s="271">
        <f t="shared" si="0"/>
        <v>0</v>
      </c>
      <c r="H48" s="271">
        <f t="shared" si="1"/>
        <v>0</v>
      </c>
      <c r="I48" s="271">
        <f t="shared" si="2"/>
        <v>0</v>
      </c>
      <c r="J48" s="323">
        <f t="shared" si="3"/>
        <v>0</v>
      </c>
      <c r="K48" s="324">
        <f t="shared" si="4"/>
        <v>0.7</v>
      </c>
      <c r="L48" s="325">
        <f t="shared" si="5"/>
        <v>0</v>
      </c>
    </row>
    <row r="49" spans="1:13" ht="22.9" customHeight="1" outlineLevel="1" x14ac:dyDescent="0.25">
      <c r="A49" s="41"/>
      <c r="B49" s="272">
        <v>43</v>
      </c>
      <c r="C49" s="269"/>
      <c r="D49" s="269"/>
      <c r="E49" s="270"/>
      <c r="F49" s="271"/>
      <c r="G49" s="271">
        <f t="shared" si="0"/>
        <v>0</v>
      </c>
      <c r="H49" s="271">
        <f t="shared" si="1"/>
        <v>0</v>
      </c>
      <c r="I49" s="271">
        <f t="shared" si="2"/>
        <v>0</v>
      </c>
      <c r="J49" s="323">
        <f t="shared" si="3"/>
        <v>0</v>
      </c>
      <c r="K49" s="324">
        <f t="shared" si="4"/>
        <v>0.7</v>
      </c>
      <c r="L49" s="325">
        <f t="shared" si="5"/>
        <v>0</v>
      </c>
    </row>
    <row r="50" spans="1:13" ht="22.9" customHeight="1" outlineLevel="1" x14ac:dyDescent="0.25">
      <c r="A50" s="41"/>
      <c r="B50" s="272">
        <v>44</v>
      </c>
      <c r="C50" s="269"/>
      <c r="D50" s="269"/>
      <c r="E50" s="270"/>
      <c r="F50" s="271"/>
      <c r="G50" s="271">
        <f t="shared" si="0"/>
        <v>0</v>
      </c>
      <c r="H50" s="271">
        <f t="shared" si="1"/>
        <v>0</v>
      </c>
      <c r="I50" s="271">
        <f t="shared" si="2"/>
        <v>0</v>
      </c>
      <c r="J50" s="323">
        <f t="shared" si="3"/>
        <v>0</v>
      </c>
      <c r="K50" s="324">
        <f t="shared" si="4"/>
        <v>0.7</v>
      </c>
      <c r="L50" s="325">
        <f t="shared" si="5"/>
        <v>0</v>
      </c>
    </row>
    <row r="51" spans="1:13" ht="42" customHeight="1" x14ac:dyDescent="0.25">
      <c r="A51" s="41"/>
      <c r="B51" s="460" t="s">
        <v>44</v>
      </c>
      <c r="C51" s="460"/>
      <c r="D51" s="460"/>
      <c r="E51" s="460"/>
      <c r="F51" s="123">
        <f>SUM(F7:F50)</f>
        <v>0</v>
      </c>
      <c r="G51" s="123">
        <f>SUM(G7:G50)</f>
        <v>0</v>
      </c>
      <c r="H51" s="123">
        <f>SUM(H7:H50)</f>
        <v>0</v>
      </c>
      <c r="I51" s="123">
        <f>SUM(I7:I50)</f>
        <v>0</v>
      </c>
      <c r="J51" s="123">
        <f>SUM(J7:J50)</f>
        <v>0</v>
      </c>
      <c r="K51" s="123"/>
      <c r="L51" s="326">
        <f>SUM(L7:L50)</f>
        <v>0</v>
      </c>
      <c r="M51" s="431">
        <f>IF(L51&gt;=600000,"ATENȚIE! Grantul solicitat depășește valoarea maximă în mărime de 600.000 lei!",0)</f>
        <v>0</v>
      </c>
    </row>
    <row r="52" spans="1:13" ht="31.5" customHeight="1" x14ac:dyDescent="0.25">
      <c r="B52" s="45"/>
      <c r="C52" s="45"/>
      <c r="D52" s="45"/>
      <c r="E52" s="45"/>
      <c r="F52" s="45"/>
      <c r="G52" s="46"/>
      <c r="H52" s="46"/>
      <c r="I52" s="46"/>
      <c r="J52" s="54">
        <f>IF(G51=0,0,J51/G51)</f>
        <v>0</v>
      </c>
      <c r="K52" s="54"/>
      <c r="L52" s="54">
        <f>IF(G51=0,0,L51/G51)</f>
        <v>0</v>
      </c>
    </row>
    <row r="53" spans="1:13" s="435" customFormat="1" ht="26.25" customHeight="1" x14ac:dyDescent="0.25">
      <c r="B53" s="455" t="s">
        <v>45</v>
      </c>
      <c r="C53" s="462" t="s">
        <v>1401</v>
      </c>
      <c r="D53" s="466" t="s">
        <v>71</v>
      </c>
      <c r="E53" s="456" t="s">
        <v>105</v>
      </c>
      <c r="F53" s="457"/>
      <c r="G53" s="457"/>
      <c r="H53" s="457"/>
      <c r="I53" s="458"/>
      <c r="J53" s="468" t="s">
        <v>42</v>
      </c>
      <c r="K53" s="468"/>
      <c r="L53" s="468"/>
    </row>
    <row r="54" spans="1:13" s="435" customFormat="1" ht="38.25" x14ac:dyDescent="0.25">
      <c r="B54" s="455"/>
      <c r="C54" s="464"/>
      <c r="D54" s="467"/>
      <c r="E54" s="432" t="s">
        <v>297</v>
      </c>
      <c r="F54" s="432" t="s">
        <v>43</v>
      </c>
      <c r="G54" s="432" t="s">
        <v>48</v>
      </c>
      <c r="H54" s="432" t="s">
        <v>50</v>
      </c>
      <c r="I54" s="432" t="s">
        <v>49</v>
      </c>
      <c r="J54" s="433" t="s">
        <v>106</v>
      </c>
      <c r="K54" s="433" t="s">
        <v>296</v>
      </c>
      <c r="L54" s="434" t="s">
        <v>295</v>
      </c>
    </row>
    <row r="55" spans="1:13" ht="47.25" customHeight="1" x14ac:dyDescent="0.25">
      <c r="B55" s="272">
        <v>1</v>
      </c>
      <c r="C55" s="470"/>
      <c r="D55" s="471"/>
      <c r="E55" s="270"/>
      <c r="F55" s="271"/>
      <c r="G55" s="271">
        <f>E55*F55</f>
        <v>0</v>
      </c>
      <c r="H55" s="271">
        <f>G55/6</f>
        <v>0</v>
      </c>
      <c r="I55" s="271"/>
      <c r="J55" s="323" t="e">
        <f>I55-L55</f>
        <v>#N/A</v>
      </c>
      <c r="K55" s="324" t="e">
        <f>INDEX(servicii_consultanță[Cota],MATCH(C55,servicii_consultanță[servicii_consultanță],0))</f>
        <v>#N/A</v>
      </c>
      <c r="L55" s="325" t="e">
        <f>MIN(K55*L51,I55)</f>
        <v>#N/A</v>
      </c>
    </row>
    <row r="56" spans="1:13" ht="26.25" customHeight="1" x14ac:dyDescent="0.25">
      <c r="B56" s="460" t="s">
        <v>44</v>
      </c>
      <c r="C56" s="460"/>
      <c r="D56" s="460"/>
      <c r="E56" s="460"/>
      <c r="F56" s="123">
        <f>SUMIF(F55,"&lt;&gt;#N/A")</f>
        <v>0</v>
      </c>
      <c r="G56" s="123">
        <f>SUMIF(G55,"&lt;&gt;#N/A")</f>
        <v>0</v>
      </c>
      <c r="H56" s="123">
        <f>SUMIF(H55,"&lt;&gt;#N/A")</f>
        <v>0</v>
      </c>
      <c r="I56" s="123">
        <f>SUMIF(I55,"&lt;&gt;#N/A")</f>
        <v>0</v>
      </c>
      <c r="J56" s="123">
        <f>SUMIF(J55,"&lt;&gt;#N/A")</f>
        <v>0</v>
      </c>
      <c r="K56" s="123"/>
      <c r="L56" s="123">
        <f>SUMIF(L55,"&lt;&gt;#N/A")</f>
        <v>0</v>
      </c>
    </row>
    <row r="57" spans="1:13" ht="16.5" customHeight="1" x14ac:dyDescent="0.25">
      <c r="B57" s="45"/>
      <c r="C57" s="45"/>
      <c r="D57" s="45"/>
      <c r="E57" s="45"/>
      <c r="F57" s="45"/>
      <c r="G57" s="46"/>
      <c r="H57" s="46"/>
      <c r="I57" s="46"/>
      <c r="J57" s="54"/>
      <c r="K57" s="54"/>
      <c r="L57" s="54"/>
    </row>
    <row r="58" spans="1:13" s="332" customFormat="1" ht="40.5" customHeight="1" x14ac:dyDescent="0.25">
      <c r="B58" s="472" t="s">
        <v>1402</v>
      </c>
      <c r="C58" s="472"/>
      <c r="D58" s="472"/>
      <c r="E58" s="472"/>
      <c r="F58" s="334">
        <f t="shared" ref="F58:K58" si="10">F51+F56</f>
        <v>0</v>
      </c>
      <c r="G58" s="334">
        <f t="shared" si="10"/>
        <v>0</v>
      </c>
      <c r="H58" s="334">
        <f t="shared" si="10"/>
        <v>0</v>
      </c>
      <c r="I58" s="334">
        <f t="shared" si="10"/>
        <v>0</v>
      </c>
      <c r="J58" s="334">
        <f t="shared" si="10"/>
        <v>0</v>
      </c>
      <c r="K58" s="333">
        <f t="shared" si="10"/>
        <v>0</v>
      </c>
      <c r="L58" s="326">
        <f>IF(SUM(_xlfn.IFNA(L51,0),_xlfn.IFNA(L56,0))&gt;5000000,"Depășește grantul maxim de 5.000.000 lei",SUM(_xlfn.IFNA(L51,0),_xlfn.IFNA(L56,0)))</f>
        <v>0</v>
      </c>
    </row>
    <row r="59" spans="1:13" ht="42" customHeight="1" x14ac:dyDescent="0.25">
      <c r="B59" s="469" t="s">
        <v>1453</v>
      </c>
      <c r="C59" s="469"/>
      <c r="D59" s="469"/>
      <c r="E59" s="469"/>
      <c r="F59" s="469"/>
      <c r="G59" s="469"/>
      <c r="H59" s="469"/>
      <c r="I59" s="469"/>
      <c r="J59" s="54"/>
      <c r="K59" s="54"/>
      <c r="L59" s="54"/>
    </row>
    <row r="60" spans="1:13" ht="31.15" customHeight="1" x14ac:dyDescent="0.25">
      <c r="A60" s="41"/>
      <c r="B60" s="47"/>
      <c r="C60" s="421" t="s">
        <v>1451</v>
      </c>
      <c r="D60" s="41"/>
      <c r="E60" s="41"/>
      <c r="F60" s="41"/>
      <c r="G60" s="41"/>
      <c r="H60" s="41"/>
      <c r="I60" s="41"/>
      <c r="J60" s="41"/>
      <c r="K60" s="41"/>
      <c r="L60" s="41"/>
    </row>
    <row r="61" spans="1:13" s="435" customFormat="1" ht="26.25" customHeight="1" x14ac:dyDescent="0.25">
      <c r="B61" s="455" t="s">
        <v>45</v>
      </c>
      <c r="C61" s="462" t="s">
        <v>1452</v>
      </c>
      <c r="D61" s="463"/>
      <c r="E61" s="456" t="s">
        <v>1450</v>
      </c>
      <c r="F61" s="457"/>
      <c r="G61" s="457"/>
      <c r="H61" s="457"/>
      <c r="I61" s="458"/>
      <c r="J61" s="459"/>
      <c r="K61" s="459"/>
      <c r="L61" s="459"/>
    </row>
    <row r="62" spans="1:13" s="435" customFormat="1" ht="38.25" x14ac:dyDescent="0.25">
      <c r="B62" s="455"/>
      <c r="C62" s="464"/>
      <c r="D62" s="465"/>
      <c r="E62" s="432"/>
      <c r="F62" s="432" t="s">
        <v>43</v>
      </c>
      <c r="G62" s="432" t="s">
        <v>48</v>
      </c>
      <c r="H62" s="432" t="s">
        <v>50</v>
      </c>
      <c r="I62" s="432" t="s">
        <v>49</v>
      </c>
      <c r="J62" s="433"/>
      <c r="K62" s="433"/>
      <c r="L62" s="434"/>
    </row>
    <row r="63" spans="1:13" ht="22.5" customHeight="1" x14ac:dyDescent="0.25">
      <c r="B63" s="422"/>
      <c r="C63" s="423"/>
      <c r="D63" s="424"/>
      <c r="E63" s="425"/>
      <c r="F63" s="425"/>
      <c r="G63" s="425"/>
      <c r="H63" s="425"/>
      <c r="I63" s="425">
        <f>G63-H63</f>
        <v>0</v>
      </c>
      <c r="J63" s="426"/>
      <c r="K63" s="426"/>
      <c r="L63" s="427"/>
    </row>
    <row r="64" spans="1:13" ht="22.5" customHeight="1" x14ac:dyDescent="0.25">
      <c r="B64" s="422"/>
      <c r="C64" s="423"/>
      <c r="D64" s="424"/>
      <c r="E64" s="425"/>
      <c r="F64" s="425"/>
      <c r="G64" s="425"/>
      <c r="H64" s="425"/>
      <c r="I64" s="425">
        <f t="shared" ref="I64:I69" si="11">G64-H64</f>
        <v>0</v>
      </c>
      <c r="J64" s="426"/>
      <c r="K64" s="426"/>
      <c r="L64" s="427"/>
    </row>
    <row r="65" spans="1:20" ht="22.5" customHeight="1" x14ac:dyDescent="0.25">
      <c r="B65" s="422"/>
      <c r="C65" s="423"/>
      <c r="D65" s="424"/>
      <c r="E65" s="425"/>
      <c r="F65" s="425"/>
      <c r="G65" s="425"/>
      <c r="H65" s="425"/>
      <c r="I65" s="425">
        <f t="shared" si="11"/>
        <v>0</v>
      </c>
      <c r="J65" s="426"/>
      <c r="K65" s="426"/>
      <c r="L65" s="427"/>
    </row>
    <row r="66" spans="1:20" ht="22.5" customHeight="1" x14ac:dyDescent="0.25">
      <c r="B66" s="422"/>
      <c r="C66" s="423"/>
      <c r="D66" s="424"/>
      <c r="E66" s="425"/>
      <c r="F66" s="425"/>
      <c r="G66" s="425"/>
      <c r="H66" s="425"/>
      <c r="I66" s="425">
        <f t="shared" si="11"/>
        <v>0</v>
      </c>
      <c r="J66" s="426"/>
      <c r="K66" s="426"/>
      <c r="L66" s="427"/>
    </row>
    <row r="67" spans="1:20" ht="22.5" customHeight="1" x14ac:dyDescent="0.25">
      <c r="B67" s="422"/>
      <c r="C67" s="423"/>
      <c r="D67" s="424"/>
      <c r="E67" s="425"/>
      <c r="F67" s="425"/>
      <c r="G67" s="425"/>
      <c r="H67" s="425"/>
      <c r="I67" s="425">
        <f t="shared" si="11"/>
        <v>0</v>
      </c>
      <c r="J67" s="426"/>
      <c r="K67" s="426"/>
      <c r="L67" s="427"/>
    </row>
    <row r="68" spans="1:20" ht="22.5" customHeight="1" x14ac:dyDescent="0.25">
      <c r="B68" s="422"/>
      <c r="C68" s="423"/>
      <c r="D68" s="424"/>
      <c r="E68" s="425"/>
      <c r="F68" s="425"/>
      <c r="G68" s="425"/>
      <c r="H68" s="425"/>
      <c r="I68" s="425">
        <f t="shared" si="11"/>
        <v>0</v>
      </c>
      <c r="J68" s="426"/>
      <c r="K68" s="426"/>
      <c r="L68" s="427"/>
    </row>
    <row r="69" spans="1:20" ht="22.5" customHeight="1" x14ac:dyDescent="0.25">
      <c r="B69" s="422"/>
      <c r="C69" s="423"/>
      <c r="D69" s="424"/>
      <c r="E69" s="425"/>
      <c r="F69" s="425"/>
      <c r="G69" s="425"/>
      <c r="H69" s="425"/>
      <c r="I69" s="425">
        <f t="shared" si="11"/>
        <v>0</v>
      </c>
      <c r="J69" s="426"/>
      <c r="K69" s="426"/>
      <c r="L69" s="427"/>
    </row>
    <row r="70" spans="1:20" ht="26.25" customHeight="1" x14ac:dyDescent="0.25">
      <c r="B70" s="460" t="s">
        <v>44</v>
      </c>
      <c r="C70" s="460"/>
      <c r="D70" s="460"/>
      <c r="E70" s="460"/>
      <c r="F70" s="123">
        <f>SUM(F63:F69)</f>
        <v>0</v>
      </c>
      <c r="G70" s="123">
        <f>SUM(G63:G69)</f>
        <v>0</v>
      </c>
      <c r="H70" s="123">
        <f t="shared" ref="H70" si="12">SUM(H63:H69)</f>
        <v>0</v>
      </c>
      <c r="I70" s="123">
        <f>SUM(I63:I69)</f>
        <v>0</v>
      </c>
      <c r="J70" s="123"/>
      <c r="K70" s="123"/>
      <c r="L70" s="123"/>
    </row>
    <row r="71" spans="1:20" s="44" customFormat="1" ht="33.75" customHeight="1" x14ac:dyDescent="0.25">
      <c r="J71" s="43"/>
      <c r="K71" s="43"/>
      <c r="L71" s="43"/>
    </row>
    <row r="75" spans="1:20" x14ac:dyDescent="0.25">
      <c r="A75" s="327"/>
      <c r="B75" s="327"/>
      <c r="C75" s="327"/>
      <c r="D75" s="327"/>
      <c r="E75" s="327"/>
      <c r="F75" s="327"/>
      <c r="G75" s="327"/>
      <c r="H75" s="327"/>
      <c r="I75" s="327"/>
      <c r="J75" s="327"/>
      <c r="K75" s="327"/>
      <c r="L75" s="327"/>
      <c r="M75" s="327"/>
      <c r="N75" s="327"/>
      <c r="O75" s="327"/>
      <c r="P75" s="327"/>
      <c r="Q75" s="327"/>
      <c r="R75" s="327"/>
      <c r="S75" s="327"/>
      <c r="T75" s="327"/>
    </row>
    <row r="76" spans="1:20" x14ac:dyDescent="0.25">
      <c r="A76" s="327"/>
      <c r="B76" s="327"/>
      <c r="C76" s="327"/>
      <c r="D76" s="327"/>
      <c r="E76" s="327"/>
      <c r="F76" s="327"/>
      <c r="G76" s="327"/>
      <c r="H76" s="327"/>
      <c r="I76" s="327"/>
      <c r="J76" s="327"/>
      <c r="K76" s="327"/>
      <c r="L76" s="327"/>
      <c r="M76" s="327"/>
      <c r="N76" s="327"/>
      <c r="O76" s="327"/>
      <c r="P76" s="327"/>
      <c r="Q76" s="327"/>
      <c r="R76" s="327"/>
      <c r="S76" s="327"/>
      <c r="T76" s="327"/>
    </row>
    <row r="77" spans="1:20" s="335" customFormat="1" hidden="1" outlineLevel="1" x14ac:dyDescent="0.25">
      <c r="C77" s="336" t="s">
        <v>294</v>
      </c>
    </row>
    <row r="78" spans="1:20" s="335" customFormat="1" hidden="1" outlineLevel="1" x14ac:dyDescent="0.25">
      <c r="C78" s="338" t="s">
        <v>1432</v>
      </c>
    </row>
    <row r="79" spans="1:20" s="335" customFormat="1" hidden="1" outlineLevel="1" x14ac:dyDescent="0.25">
      <c r="C79" s="338" t="s">
        <v>1433</v>
      </c>
    </row>
    <row r="80" spans="1:20" s="335" customFormat="1" hidden="1" outlineLevel="1" x14ac:dyDescent="0.25">
      <c r="C80" s="339" t="s">
        <v>1434</v>
      </c>
    </row>
    <row r="81" spans="3:6" s="335" customFormat="1" hidden="1" outlineLevel="1" x14ac:dyDescent="0.25">
      <c r="C81" s="338"/>
      <c r="D81" s="337"/>
      <c r="F81" s="336"/>
    </row>
    <row r="82" spans="3:6" hidden="1" outlineLevel="1" x14ac:dyDescent="0.25">
      <c r="C82" s="336" t="s">
        <v>1397</v>
      </c>
      <c r="D82" s="335" t="s">
        <v>1445</v>
      </c>
      <c r="E82" s="335"/>
    </row>
    <row r="83" spans="3:6" hidden="1" outlineLevel="1" x14ac:dyDescent="0.25">
      <c r="C83" s="336" t="s">
        <v>1398</v>
      </c>
      <c r="D83" s="411">
        <v>0.02</v>
      </c>
    </row>
    <row r="84" spans="3:6" hidden="1" outlineLevel="1" x14ac:dyDescent="0.25">
      <c r="C84" s="336" t="s">
        <v>1399</v>
      </c>
      <c r="D84" s="411">
        <v>0.04</v>
      </c>
    </row>
    <row r="85" spans="3:6" hidden="1" outlineLevel="1" x14ac:dyDescent="0.25">
      <c r="C85" s="336" t="s">
        <v>1400</v>
      </c>
      <c r="D85" s="411">
        <v>0.06</v>
      </c>
    </row>
    <row r="86" spans="3:6" hidden="1" outlineLevel="1" x14ac:dyDescent="0.25"/>
    <row r="87" spans="3:6" hidden="1" outlineLevel="1" x14ac:dyDescent="0.25">
      <c r="C87" s="409" t="s">
        <v>1442</v>
      </c>
    </row>
    <row r="88" spans="3:6" hidden="1" outlineLevel="1" x14ac:dyDescent="0.25">
      <c r="C88" s="407" t="s">
        <v>1443</v>
      </c>
    </row>
    <row r="89" spans="3:6" hidden="1" outlineLevel="1" x14ac:dyDescent="0.25">
      <c r="C89" s="408" t="s">
        <v>1444</v>
      </c>
    </row>
    <row r="90" spans="3:6" hidden="1" outlineLevel="1" x14ac:dyDescent="0.25">
      <c r="C90" s="410"/>
    </row>
    <row r="91" spans="3:6" collapsed="1" x14ac:dyDescent="0.25"/>
  </sheetData>
  <sheetProtection algorithmName="SHA-512" hashValue="2WS2OMPWS79zAH4Ymiws7fHOL/3XMcjhbJHeHvd2EfVE1z9cHpvuGwDxoZYbx810ucEwAQIcw+pewynyuql6IQ==" saltValue="8OgZLF+FCl7cDPRtSadRVQ==" spinCount="100000" sheet="1" formatCells="0" formatColumns="0" formatRows="0" insertRows="0" autoFilter="0"/>
  <autoFilter ref="B5:L6" xr:uid="{EEB5EC5C-5661-4ADB-8D8F-E49AE2E2B679}">
    <filterColumn colId="3" showButton="0"/>
    <filterColumn colId="4" showButton="0"/>
    <filterColumn colId="5" showButton="0"/>
    <filterColumn colId="6" showButton="0"/>
    <filterColumn colId="8" showButton="0"/>
    <filterColumn colId="9" showButton="0"/>
  </autoFilter>
  <mergeCells count="21">
    <mergeCell ref="J53:L53"/>
    <mergeCell ref="B59:I59"/>
    <mergeCell ref="C55:D55"/>
    <mergeCell ref="B58:E58"/>
    <mergeCell ref="E53:I53"/>
    <mergeCell ref="B61:B62"/>
    <mergeCell ref="E61:I61"/>
    <mergeCell ref="J61:L61"/>
    <mergeCell ref="B70:E70"/>
    <mergeCell ref="D4:L4"/>
    <mergeCell ref="B51:E51"/>
    <mergeCell ref="B5:B6"/>
    <mergeCell ref="C5:C6"/>
    <mergeCell ref="D5:D6"/>
    <mergeCell ref="J5:L5"/>
    <mergeCell ref="E5:I5"/>
    <mergeCell ref="C61:D62"/>
    <mergeCell ref="C53:C54"/>
    <mergeCell ref="D53:D54"/>
    <mergeCell ref="B56:E56"/>
    <mergeCell ref="B53:B54"/>
  </mergeCells>
  <conditionalFormatting sqref="B7:L50 B55:C55 E55:L55">
    <cfRule type="expression" dxfId="9" priority="4">
      <formula>ISEVEN(ROW())</formula>
    </cfRule>
  </conditionalFormatting>
  <conditionalFormatting sqref="C4">
    <cfRule type="cellIs" dxfId="8" priority="7" operator="equal">
      <formula>0</formula>
    </cfRule>
  </conditionalFormatting>
  <dataValidations count="2">
    <dataValidation type="list" allowBlank="1" showInputMessage="1" prompt="Selectați serviciul de consultanță" sqref="C55" xr:uid="{653B7CFB-CE12-4C10-BAF2-CDEC3773DD02}">
      <formula1>$C$83:$C$85</formula1>
    </dataValidation>
    <dataValidation type="list" allowBlank="1" showInputMessage="1" showErrorMessage="1" sqref="L2" xr:uid="{E984D5DC-BACE-41CF-8D0F-7FE923E03BF1}">
      <formula1>$C$88:$C$89</formula1>
    </dataValidation>
  </dataValidations>
  <pageMargins left="0.4" right="0.2" top="0.6" bottom="0.57999999999999996" header="0.3" footer="0.21"/>
  <pageSetup paperSize="9" scale="68" fitToHeight="0" orientation="landscape" r:id="rId1"/>
  <headerFooter>
    <oddHeader>&amp;R&amp;"Times New Roman,Regular"&amp;12&amp;K00FF00Public</oddHeader>
    <evenHeader>&amp;R&amp;"Times New Roman,Regular"&amp;12&amp;K00FF00Public</evenHeader>
    <firstHeader>&amp;R&amp;"Times New Roman,Regular"&amp;12&amp;K00FF00Public</firstHeader>
  </headerFooter>
  <tableParts count="3">
    <tablePart r:id="rId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DB348-01E9-4200-8BC3-D6A90DD4FDE9}">
  <sheetPr>
    <tabColor theme="7" tint="0.79998168889431442"/>
    <pageSetUpPr autoPageBreaks="0" fitToPage="1"/>
  </sheetPr>
  <dimension ref="A1:AG30"/>
  <sheetViews>
    <sheetView showGridLines="0" zoomScaleNormal="100" workbookViewId="0">
      <selection activeCell="B58" sqref="B58"/>
    </sheetView>
  </sheetViews>
  <sheetFormatPr defaultColWidth="9.140625" defaultRowHeight="15" outlineLevelCol="1" x14ac:dyDescent="0.25"/>
  <cols>
    <col min="1" max="1" width="3.42578125" style="348" customWidth="1"/>
    <col min="2" max="2" width="39.140625" style="8" customWidth="1"/>
    <col min="3" max="3" width="12" style="8" customWidth="1"/>
    <col min="4" max="4" width="16.28515625" style="8" customWidth="1"/>
    <col min="5" max="5" width="12" style="8" customWidth="1"/>
    <col min="6" max="6" width="16" style="8" customWidth="1"/>
    <col min="7" max="7" width="12" style="8" customWidth="1"/>
    <col min="8" max="8" width="15.85546875" style="8" customWidth="1"/>
    <col min="9" max="9" width="12" style="8" customWidth="1"/>
    <col min="10" max="10" width="16.28515625" style="8" customWidth="1"/>
    <col min="11" max="11" width="12" style="8" customWidth="1"/>
    <col min="12" max="12" width="15.140625" style="8" customWidth="1"/>
    <col min="13" max="13" width="12" style="8" customWidth="1"/>
    <col min="14" max="14" width="16.28515625" style="8" customWidth="1"/>
    <col min="15" max="15" width="3.85546875" style="8" customWidth="1"/>
    <col min="16" max="32" width="9.140625" style="8" hidden="1" customWidth="1" outlineLevel="1"/>
    <col min="33" max="33" width="9.140625" style="8" collapsed="1"/>
    <col min="34" max="16384" width="9.140625" style="8"/>
  </cols>
  <sheetData>
    <row r="1" spans="1:32" ht="18.75" x14ac:dyDescent="0.25">
      <c r="A1" s="413"/>
      <c r="B1" s="5"/>
      <c r="C1" s="401" t="s">
        <v>1435</v>
      </c>
      <c r="D1" s="5"/>
      <c r="E1" s="6"/>
      <c r="F1" s="6"/>
      <c r="G1" s="6"/>
      <c r="H1" s="6"/>
      <c r="I1" s="6"/>
      <c r="J1" s="6"/>
      <c r="K1" s="6"/>
      <c r="L1" s="6"/>
      <c r="M1" s="6"/>
      <c r="N1" s="6"/>
      <c r="O1" s="7"/>
    </row>
    <row r="2" spans="1:32" s="55" customFormat="1" ht="27" customHeight="1" x14ac:dyDescent="0.25">
      <c r="A2" s="414"/>
      <c r="C2" s="56" t="s">
        <v>66</v>
      </c>
      <c r="D2" s="57"/>
      <c r="E2" s="57"/>
      <c r="F2" s="57"/>
      <c r="G2" s="57"/>
      <c r="H2" s="57"/>
      <c r="I2" s="57"/>
      <c r="J2" s="57"/>
      <c r="K2" s="57"/>
      <c r="L2" s="57"/>
      <c r="M2" s="57"/>
      <c r="N2" s="58"/>
      <c r="O2" s="59"/>
    </row>
    <row r="3" spans="1:32" s="55" customFormat="1" ht="27" customHeight="1" x14ac:dyDescent="0.25">
      <c r="A3" s="415"/>
      <c r="B3" s="412" t="s">
        <v>1437</v>
      </c>
      <c r="C3" s="473"/>
      <c r="D3" s="473"/>
      <c r="E3" s="473"/>
      <c r="F3" s="473"/>
      <c r="G3" s="473"/>
      <c r="H3" s="473"/>
      <c r="I3" s="473"/>
      <c r="J3" s="473"/>
      <c r="K3" s="473"/>
      <c r="L3" s="473"/>
      <c r="M3" s="473"/>
      <c r="N3" s="473"/>
      <c r="O3" s="60"/>
    </row>
    <row r="4" spans="1:32" s="55" customFormat="1" x14ac:dyDescent="0.25">
      <c r="A4" s="415"/>
      <c r="B4" s="474" t="s">
        <v>35</v>
      </c>
      <c r="C4" s="474"/>
      <c r="D4" s="474"/>
      <c r="E4" s="474"/>
      <c r="F4" s="474"/>
      <c r="G4" s="474"/>
      <c r="H4" s="474"/>
      <c r="I4" s="474"/>
      <c r="J4" s="474"/>
      <c r="K4" s="474"/>
      <c r="L4" s="474"/>
      <c r="M4" s="474"/>
      <c r="N4" s="474"/>
      <c r="O4" s="60"/>
      <c r="P4" s="475" t="s">
        <v>86</v>
      </c>
      <c r="Q4" s="475"/>
      <c r="R4" s="475"/>
      <c r="S4" s="475"/>
      <c r="T4" s="475"/>
      <c r="U4" s="475"/>
      <c r="V4" s="475"/>
      <c r="W4" s="475"/>
      <c r="X4" s="475"/>
      <c r="Y4" s="475"/>
      <c r="AA4" s="476" t="s">
        <v>87</v>
      </c>
      <c r="AB4" s="476"/>
      <c r="AC4" s="476"/>
      <c r="AD4" s="476"/>
      <c r="AE4" s="476"/>
      <c r="AF4" s="476"/>
    </row>
    <row r="5" spans="1:32" s="55" customFormat="1" ht="15" customHeight="1" x14ac:dyDescent="0.25">
      <c r="A5" s="415"/>
      <c r="B5" s="477" t="s">
        <v>36</v>
      </c>
      <c r="C5" s="478" t="s">
        <v>108</v>
      </c>
      <c r="D5" s="478"/>
      <c r="E5" s="478" t="s">
        <v>1403</v>
      </c>
      <c r="F5" s="478"/>
      <c r="G5" s="478" t="s">
        <v>84</v>
      </c>
      <c r="H5" s="478"/>
      <c r="I5" s="478" t="s">
        <v>85</v>
      </c>
      <c r="J5" s="478"/>
      <c r="K5" s="478" t="s">
        <v>109</v>
      </c>
      <c r="L5" s="478"/>
      <c r="M5" s="478" t="s">
        <v>1404</v>
      </c>
      <c r="N5" s="478"/>
      <c r="O5" s="60"/>
      <c r="P5" s="479" t="s">
        <v>88</v>
      </c>
      <c r="Q5" s="480"/>
      <c r="R5" s="479" t="s">
        <v>89</v>
      </c>
      <c r="S5" s="480"/>
      <c r="T5" s="479" t="s">
        <v>90</v>
      </c>
      <c r="U5" s="480"/>
      <c r="V5" s="479" t="s">
        <v>1447</v>
      </c>
      <c r="W5" s="480"/>
      <c r="X5" s="479" t="s">
        <v>1448</v>
      </c>
      <c r="Y5" s="480"/>
      <c r="AA5" s="62">
        <v>2024</v>
      </c>
      <c r="AB5" s="62">
        <v>2025</v>
      </c>
      <c r="AC5" s="62">
        <v>2026</v>
      </c>
      <c r="AD5" s="62">
        <v>2027</v>
      </c>
      <c r="AE5" s="62">
        <v>2028</v>
      </c>
      <c r="AF5" s="62">
        <v>2029</v>
      </c>
    </row>
    <row r="6" spans="1:32" s="55" customFormat="1" ht="27.75" customHeight="1" x14ac:dyDescent="0.25">
      <c r="A6" s="415"/>
      <c r="B6" s="477"/>
      <c r="C6" s="61" t="s">
        <v>37</v>
      </c>
      <c r="D6" s="61" t="s">
        <v>38</v>
      </c>
      <c r="E6" s="61" t="s">
        <v>37</v>
      </c>
      <c r="F6" s="61" t="s">
        <v>38</v>
      </c>
      <c r="G6" s="61" t="s">
        <v>37</v>
      </c>
      <c r="H6" s="61" t="s">
        <v>38</v>
      </c>
      <c r="I6" s="61" t="s">
        <v>37</v>
      </c>
      <c r="J6" s="61" t="s">
        <v>38</v>
      </c>
      <c r="K6" s="61" t="s">
        <v>37</v>
      </c>
      <c r="L6" s="61" t="s">
        <v>38</v>
      </c>
      <c r="M6" s="61" t="s">
        <v>37</v>
      </c>
      <c r="N6" s="61" t="s">
        <v>38</v>
      </c>
      <c r="O6" s="60"/>
      <c r="P6" s="63" t="s">
        <v>37</v>
      </c>
      <c r="Q6" s="63" t="s">
        <v>38</v>
      </c>
      <c r="R6" s="63" t="s">
        <v>37</v>
      </c>
      <c r="S6" s="63" t="s">
        <v>38</v>
      </c>
      <c r="T6" s="63" t="s">
        <v>37</v>
      </c>
      <c r="U6" s="63" t="s">
        <v>38</v>
      </c>
      <c r="V6" s="63" t="s">
        <v>37</v>
      </c>
      <c r="W6" s="63" t="s">
        <v>38</v>
      </c>
      <c r="X6" s="63" t="s">
        <v>37</v>
      </c>
      <c r="Y6" s="63" t="s">
        <v>38</v>
      </c>
      <c r="AA6" s="63" t="s">
        <v>38</v>
      </c>
      <c r="AB6" s="63" t="s">
        <v>38</v>
      </c>
      <c r="AC6" s="63" t="s">
        <v>38</v>
      </c>
      <c r="AD6" s="63" t="s">
        <v>38</v>
      </c>
      <c r="AE6" s="63" t="s">
        <v>38</v>
      </c>
      <c r="AF6" s="63" t="s">
        <v>38</v>
      </c>
    </row>
    <row r="7" spans="1:32" s="55" customFormat="1" ht="25.5" customHeight="1" x14ac:dyDescent="0.25">
      <c r="A7" s="415">
        <v>1</v>
      </c>
      <c r="B7" s="64"/>
      <c r="C7" s="65"/>
      <c r="D7" s="66"/>
      <c r="E7" s="65"/>
      <c r="F7" s="66"/>
      <c r="G7" s="65"/>
      <c r="H7" s="66"/>
      <c r="I7" s="65"/>
      <c r="J7" s="66"/>
      <c r="K7" s="65"/>
      <c r="L7" s="66"/>
      <c r="M7" s="65"/>
      <c r="N7" s="66"/>
      <c r="O7" s="60"/>
      <c r="P7" s="67" t="e">
        <f t="shared" ref="P7:V23" si="0">E7/C7*1-1</f>
        <v>#DIV/0!</v>
      </c>
      <c r="Q7" s="67" t="e">
        <f t="shared" si="0"/>
        <v>#DIV/0!</v>
      </c>
      <c r="R7" s="67" t="e">
        <f t="shared" si="0"/>
        <v>#DIV/0!</v>
      </c>
      <c r="S7" s="67" t="e">
        <f t="shared" si="0"/>
        <v>#DIV/0!</v>
      </c>
      <c r="T7" s="67" t="e">
        <f t="shared" si="0"/>
        <v>#DIV/0!</v>
      </c>
      <c r="U7" s="67" t="e">
        <f t="shared" si="0"/>
        <v>#DIV/0!</v>
      </c>
      <c r="V7" s="67" t="e">
        <f>K7/I7*1-1</f>
        <v>#DIV/0!</v>
      </c>
      <c r="W7" s="67" t="e">
        <f t="shared" ref="W7:Y23" si="1">L7/J7*1-1</f>
        <v>#DIV/0!</v>
      </c>
      <c r="X7" s="67" t="e">
        <f t="shared" si="1"/>
        <v>#DIV/0!</v>
      </c>
      <c r="Y7" s="67" t="e">
        <f t="shared" si="1"/>
        <v>#DIV/0!</v>
      </c>
      <c r="AA7" s="67" t="e">
        <f>D7/D$23</f>
        <v>#DIV/0!</v>
      </c>
      <c r="AB7" s="67" t="e">
        <f>F7/F$23</f>
        <v>#DIV/0!</v>
      </c>
      <c r="AC7" s="67" t="e">
        <f>H7/H$23</f>
        <v>#DIV/0!</v>
      </c>
      <c r="AD7" s="67" t="e">
        <f>J7/J$23</f>
        <v>#DIV/0!</v>
      </c>
      <c r="AE7" s="67" t="e">
        <f>L7/L$23</f>
        <v>#DIV/0!</v>
      </c>
      <c r="AF7" s="67" t="e">
        <f>N7/N$23</f>
        <v>#DIV/0!</v>
      </c>
    </row>
    <row r="8" spans="1:32" s="55" customFormat="1" ht="25.5" customHeight="1" x14ac:dyDescent="0.25">
      <c r="A8" s="415">
        <v>2</v>
      </c>
      <c r="B8" s="68"/>
      <c r="C8" s="69"/>
      <c r="D8" s="70"/>
      <c r="E8" s="69"/>
      <c r="F8" s="70"/>
      <c r="G8" s="69"/>
      <c r="H8" s="70"/>
      <c r="I8" s="69"/>
      <c r="J8" s="70"/>
      <c r="K8" s="69"/>
      <c r="L8" s="70"/>
      <c r="M8" s="69"/>
      <c r="N8" s="70"/>
      <c r="O8" s="60"/>
      <c r="P8" s="67" t="e">
        <f t="shared" si="0"/>
        <v>#DIV/0!</v>
      </c>
      <c r="Q8" s="67" t="e">
        <f t="shared" si="0"/>
        <v>#DIV/0!</v>
      </c>
      <c r="R8" s="67" t="e">
        <f t="shared" si="0"/>
        <v>#DIV/0!</v>
      </c>
      <c r="S8" s="67" t="e">
        <f t="shared" si="0"/>
        <v>#DIV/0!</v>
      </c>
      <c r="T8" s="67" t="e">
        <f t="shared" si="0"/>
        <v>#DIV/0!</v>
      </c>
      <c r="U8" s="67" t="e">
        <f t="shared" si="0"/>
        <v>#DIV/0!</v>
      </c>
      <c r="V8" s="67" t="e">
        <f t="shared" si="0"/>
        <v>#DIV/0!</v>
      </c>
      <c r="W8" s="67" t="e">
        <f t="shared" si="1"/>
        <v>#DIV/0!</v>
      </c>
      <c r="X8" s="67" t="e">
        <f t="shared" si="1"/>
        <v>#DIV/0!</v>
      </c>
      <c r="Y8" s="67" t="e">
        <f t="shared" si="1"/>
        <v>#DIV/0!</v>
      </c>
      <c r="AA8" s="67" t="e">
        <f t="shared" ref="AA8:AA22" si="2">D8/D$23</f>
        <v>#DIV/0!</v>
      </c>
      <c r="AB8" s="67" t="e">
        <f t="shared" ref="AB8:AB22" si="3">F8/F$23</f>
        <v>#DIV/0!</v>
      </c>
      <c r="AC8" s="67" t="e">
        <f t="shared" ref="AC8:AC22" si="4">H8/H$23</f>
        <v>#DIV/0!</v>
      </c>
      <c r="AD8" s="67" t="e">
        <f t="shared" ref="AD8:AD22" si="5">J8/J$23</f>
        <v>#DIV/0!</v>
      </c>
      <c r="AE8" s="67" t="e">
        <f t="shared" ref="AE8:AE22" si="6">L8/L$23</f>
        <v>#DIV/0!</v>
      </c>
      <c r="AF8" s="67" t="e">
        <f t="shared" ref="AF8:AF22" si="7">N8/N$23</f>
        <v>#DIV/0!</v>
      </c>
    </row>
    <row r="9" spans="1:32" s="55" customFormat="1" ht="25.5" customHeight="1" x14ac:dyDescent="0.25">
      <c r="A9" s="415">
        <v>3</v>
      </c>
      <c r="B9" s="64"/>
      <c r="C9" s="65"/>
      <c r="D9" s="66"/>
      <c r="E9" s="65"/>
      <c r="F9" s="66"/>
      <c r="G9" s="65"/>
      <c r="H9" s="66"/>
      <c r="I9" s="65"/>
      <c r="J9" s="66"/>
      <c r="K9" s="65"/>
      <c r="L9" s="66"/>
      <c r="M9" s="65"/>
      <c r="N9" s="66"/>
      <c r="O9" s="60"/>
      <c r="P9" s="67" t="e">
        <f t="shared" si="0"/>
        <v>#DIV/0!</v>
      </c>
      <c r="Q9" s="67" t="e">
        <f t="shared" si="0"/>
        <v>#DIV/0!</v>
      </c>
      <c r="R9" s="67" t="e">
        <f t="shared" si="0"/>
        <v>#DIV/0!</v>
      </c>
      <c r="S9" s="67" t="e">
        <f t="shared" si="0"/>
        <v>#DIV/0!</v>
      </c>
      <c r="T9" s="67" t="e">
        <f t="shared" si="0"/>
        <v>#DIV/0!</v>
      </c>
      <c r="U9" s="67" t="e">
        <f t="shared" si="0"/>
        <v>#DIV/0!</v>
      </c>
      <c r="V9" s="67" t="e">
        <f t="shared" si="0"/>
        <v>#DIV/0!</v>
      </c>
      <c r="W9" s="67" t="e">
        <f t="shared" si="1"/>
        <v>#DIV/0!</v>
      </c>
      <c r="X9" s="67" t="e">
        <f t="shared" si="1"/>
        <v>#DIV/0!</v>
      </c>
      <c r="Y9" s="67" t="e">
        <f t="shared" si="1"/>
        <v>#DIV/0!</v>
      </c>
      <c r="AA9" s="67" t="e">
        <f t="shared" si="2"/>
        <v>#DIV/0!</v>
      </c>
      <c r="AB9" s="67" t="e">
        <f t="shared" si="3"/>
        <v>#DIV/0!</v>
      </c>
      <c r="AC9" s="67" t="e">
        <f t="shared" si="4"/>
        <v>#DIV/0!</v>
      </c>
      <c r="AD9" s="67" t="e">
        <f t="shared" si="5"/>
        <v>#DIV/0!</v>
      </c>
      <c r="AE9" s="67" t="e">
        <f t="shared" si="6"/>
        <v>#DIV/0!</v>
      </c>
      <c r="AF9" s="67" t="e">
        <f t="shared" si="7"/>
        <v>#DIV/0!</v>
      </c>
    </row>
    <row r="10" spans="1:32" s="55" customFormat="1" ht="25.5" customHeight="1" x14ac:dyDescent="0.25">
      <c r="A10" s="415">
        <v>4</v>
      </c>
      <c r="B10" s="68"/>
      <c r="C10" s="69"/>
      <c r="D10" s="70"/>
      <c r="E10" s="69"/>
      <c r="F10" s="70"/>
      <c r="G10" s="69"/>
      <c r="H10" s="70"/>
      <c r="I10" s="69"/>
      <c r="J10" s="70"/>
      <c r="K10" s="69"/>
      <c r="L10" s="70"/>
      <c r="M10" s="69"/>
      <c r="N10" s="70"/>
      <c r="O10" s="60"/>
      <c r="P10" s="67" t="e">
        <f t="shared" si="0"/>
        <v>#DIV/0!</v>
      </c>
      <c r="Q10" s="67" t="e">
        <f t="shared" si="0"/>
        <v>#DIV/0!</v>
      </c>
      <c r="R10" s="67" t="e">
        <f t="shared" si="0"/>
        <v>#DIV/0!</v>
      </c>
      <c r="S10" s="67" t="e">
        <f t="shared" si="0"/>
        <v>#DIV/0!</v>
      </c>
      <c r="T10" s="67" t="e">
        <f t="shared" si="0"/>
        <v>#DIV/0!</v>
      </c>
      <c r="U10" s="67" t="e">
        <f t="shared" si="0"/>
        <v>#DIV/0!</v>
      </c>
      <c r="V10" s="67" t="e">
        <f t="shared" si="0"/>
        <v>#DIV/0!</v>
      </c>
      <c r="W10" s="67" t="e">
        <f t="shared" si="1"/>
        <v>#DIV/0!</v>
      </c>
      <c r="X10" s="67" t="e">
        <f t="shared" si="1"/>
        <v>#DIV/0!</v>
      </c>
      <c r="Y10" s="67" t="e">
        <f t="shared" si="1"/>
        <v>#DIV/0!</v>
      </c>
      <c r="AA10" s="67" t="e">
        <f t="shared" si="2"/>
        <v>#DIV/0!</v>
      </c>
      <c r="AB10" s="67" t="e">
        <f t="shared" si="3"/>
        <v>#DIV/0!</v>
      </c>
      <c r="AC10" s="67" t="e">
        <f t="shared" si="4"/>
        <v>#DIV/0!</v>
      </c>
      <c r="AD10" s="67" t="e">
        <f t="shared" si="5"/>
        <v>#DIV/0!</v>
      </c>
      <c r="AE10" s="67" t="e">
        <f t="shared" si="6"/>
        <v>#DIV/0!</v>
      </c>
      <c r="AF10" s="67" t="e">
        <f t="shared" si="7"/>
        <v>#DIV/0!</v>
      </c>
    </row>
    <row r="11" spans="1:32" s="55" customFormat="1" ht="25.5" customHeight="1" x14ac:dyDescent="0.25">
      <c r="A11" s="415">
        <v>5</v>
      </c>
      <c r="B11" s="64"/>
      <c r="C11" s="65"/>
      <c r="D11" s="66"/>
      <c r="E11" s="65"/>
      <c r="F11" s="66"/>
      <c r="G11" s="65"/>
      <c r="H11" s="66"/>
      <c r="I11" s="65"/>
      <c r="J11" s="66"/>
      <c r="K11" s="65"/>
      <c r="L11" s="66"/>
      <c r="M11" s="65"/>
      <c r="N11" s="66"/>
      <c r="O11" s="60"/>
      <c r="P11" s="67" t="e">
        <f t="shared" si="0"/>
        <v>#DIV/0!</v>
      </c>
      <c r="Q11" s="67" t="e">
        <f t="shared" si="0"/>
        <v>#DIV/0!</v>
      </c>
      <c r="R11" s="67" t="e">
        <f t="shared" si="0"/>
        <v>#DIV/0!</v>
      </c>
      <c r="S11" s="67" t="e">
        <f t="shared" si="0"/>
        <v>#DIV/0!</v>
      </c>
      <c r="T11" s="67" t="e">
        <f t="shared" si="0"/>
        <v>#DIV/0!</v>
      </c>
      <c r="U11" s="67" t="e">
        <f t="shared" si="0"/>
        <v>#DIV/0!</v>
      </c>
      <c r="V11" s="67" t="e">
        <f t="shared" si="0"/>
        <v>#DIV/0!</v>
      </c>
      <c r="W11" s="67" t="e">
        <f t="shared" si="1"/>
        <v>#DIV/0!</v>
      </c>
      <c r="X11" s="67" t="e">
        <f t="shared" si="1"/>
        <v>#DIV/0!</v>
      </c>
      <c r="Y11" s="67" t="e">
        <f t="shared" si="1"/>
        <v>#DIV/0!</v>
      </c>
      <c r="AA11" s="67" t="e">
        <f t="shared" si="2"/>
        <v>#DIV/0!</v>
      </c>
      <c r="AB11" s="67" t="e">
        <f t="shared" si="3"/>
        <v>#DIV/0!</v>
      </c>
      <c r="AC11" s="67" t="e">
        <f t="shared" si="4"/>
        <v>#DIV/0!</v>
      </c>
      <c r="AD11" s="67" t="e">
        <f t="shared" si="5"/>
        <v>#DIV/0!</v>
      </c>
      <c r="AE11" s="67" t="e">
        <f t="shared" si="6"/>
        <v>#DIV/0!</v>
      </c>
      <c r="AF11" s="67" t="e">
        <f t="shared" si="7"/>
        <v>#DIV/0!</v>
      </c>
    </row>
    <row r="12" spans="1:32" s="55" customFormat="1" ht="25.5" customHeight="1" x14ac:dyDescent="0.25">
      <c r="A12" s="415">
        <v>6</v>
      </c>
      <c r="B12" s="68"/>
      <c r="C12" s="69"/>
      <c r="D12" s="70"/>
      <c r="E12" s="69"/>
      <c r="F12" s="70"/>
      <c r="G12" s="69"/>
      <c r="H12" s="70"/>
      <c r="I12" s="69"/>
      <c r="J12" s="70"/>
      <c r="K12" s="69"/>
      <c r="L12" s="70"/>
      <c r="M12" s="69"/>
      <c r="N12" s="70"/>
      <c r="O12" s="60"/>
      <c r="P12" s="67" t="e">
        <f t="shared" si="0"/>
        <v>#DIV/0!</v>
      </c>
      <c r="Q12" s="67" t="e">
        <f t="shared" si="0"/>
        <v>#DIV/0!</v>
      </c>
      <c r="R12" s="67" t="e">
        <f t="shared" si="0"/>
        <v>#DIV/0!</v>
      </c>
      <c r="S12" s="67" t="e">
        <f>H12/F12*1-1</f>
        <v>#DIV/0!</v>
      </c>
      <c r="T12" s="67" t="e">
        <f t="shared" si="0"/>
        <v>#DIV/0!</v>
      </c>
      <c r="U12" s="67" t="e">
        <f t="shared" si="0"/>
        <v>#DIV/0!</v>
      </c>
      <c r="V12" s="67" t="e">
        <f t="shared" si="0"/>
        <v>#DIV/0!</v>
      </c>
      <c r="W12" s="67" t="e">
        <f t="shared" si="1"/>
        <v>#DIV/0!</v>
      </c>
      <c r="X12" s="67" t="e">
        <f t="shared" si="1"/>
        <v>#DIV/0!</v>
      </c>
      <c r="Y12" s="67" t="e">
        <f t="shared" si="1"/>
        <v>#DIV/0!</v>
      </c>
      <c r="AA12" s="67" t="e">
        <f t="shared" si="2"/>
        <v>#DIV/0!</v>
      </c>
      <c r="AB12" s="67" t="e">
        <f t="shared" si="3"/>
        <v>#DIV/0!</v>
      </c>
      <c r="AC12" s="67" t="e">
        <f t="shared" si="4"/>
        <v>#DIV/0!</v>
      </c>
      <c r="AD12" s="67" t="e">
        <f t="shared" si="5"/>
        <v>#DIV/0!</v>
      </c>
      <c r="AE12" s="67" t="e">
        <f t="shared" si="6"/>
        <v>#DIV/0!</v>
      </c>
      <c r="AF12" s="67" t="e">
        <f t="shared" si="7"/>
        <v>#DIV/0!</v>
      </c>
    </row>
    <row r="13" spans="1:32" s="55" customFormat="1" ht="25.5" customHeight="1" x14ac:dyDescent="0.25">
      <c r="A13" s="415">
        <v>7</v>
      </c>
      <c r="B13" s="64"/>
      <c r="C13" s="65"/>
      <c r="D13" s="66"/>
      <c r="E13" s="65"/>
      <c r="F13" s="66"/>
      <c r="G13" s="65"/>
      <c r="H13" s="66"/>
      <c r="I13" s="65"/>
      <c r="J13" s="66"/>
      <c r="K13" s="65"/>
      <c r="L13" s="66"/>
      <c r="M13" s="65"/>
      <c r="N13" s="66"/>
      <c r="O13" s="60"/>
      <c r="P13" s="67" t="e">
        <f t="shared" si="0"/>
        <v>#DIV/0!</v>
      </c>
      <c r="Q13" s="67" t="e">
        <f t="shared" si="0"/>
        <v>#DIV/0!</v>
      </c>
      <c r="R13" s="67" t="e">
        <f t="shared" si="0"/>
        <v>#DIV/0!</v>
      </c>
      <c r="S13" s="67" t="e">
        <f t="shared" si="0"/>
        <v>#DIV/0!</v>
      </c>
      <c r="T13" s="67" t="e">
        <f t="shared" si="0"/>
        <v>#DIV/0!</v>
      </c>
      <c r="U13" s="67" t="e">
        <f t="shared" si="0"/>
        <v>#DIV/0!</v>
      </c>
      <c r="V13" s="67" t="e">
        <f t="shared" si="0"/>
        <v>#DIV/0!</v>
      </c>
      <c r="W13" s="67" t="e">
        <f t="shared" si="1"/>
        <v>#DIV/0!</v>
      </c>
      <c r="X13" s="67" t="e">
        <f t="shared" si="1"/>
        <v>#DIV/0!</v>
      </c>
      <c r="Y13" s="67" t="e">
        <f t="shared" si="1"/>
        <v>#DIV/0!</v>
      </c>
      <c r="AA13" s="67" t="e">
        <f t="shared" si="2"/>
        <v>#DIV/0!</v>
      </c>
      <c r="AB13" s="67" t="e">
        <f t="shared" si="3"/>
        <v>#DIV/0!</v>
      </c>
      <c r="AC13" s="67" t="e">
        <f t="shared" si="4"/>
        <v>#DIV/0!</v>
      </c>
      <c r="AD13" s="67" t="e">
        <f t="shared" si="5"/>
        <v>#DIV/0!</v>
      </c>
      <c r="AE13" s="67" t="e">
        <f t="shared" si="6"/>
        <v>#DIV/0!</v>
      </c>
      <c r="AF13" s="67" t="e">
        <f t="shared" si="7"/>
        <v>#DIV/0!</v>
      </c>
    </row>
    <row r="14" spans="1:32" s="55" customFormat="1" ht="25.5" customHeight="1" x14ac:dyDescent="0.25">
      <c r="A14" s="415">
        <v>8</v>
      </c>
      <c r="B14" s="68"/>
      <c r="C14" s="69"/>
      <c r="D14" s="70"/>
      <c r="E14" s="69"/>
      <c r="F14" s="70"/>
      <c r="G14" s="69"/>
      <c r="H14" s="70"/>
      <c r="I14" s="69"/>
      <c r="J14" s="70"/>
      <c r="K14" s="69"/>
      <c r="L14" s="70"/>
      <c r="M14" s="69"/>
      <c r="N14" s="70"/>
      <c r="O14" s="60"/>
      <c r="P14" s="67" t="e">
        <f t="shared" si="0"/>
        <v>#DIV/0!</v>
      </c>
      <c r="Q14" s="67" t="e">
        <f t="shared" si="0"/>
        <v>#DIV/0!</v>
      </c>
      <c r="R14" s="67" t="e">
        <f t="shared" si="0"/>
        <v>#DIV/0!</v>
      </c>
      <c r="S14" s="67" t="e">
        <f t="shared" si="0"/>
        <v>#DIV/0!</v>
      </c>
      <c r="T14" s="67" t="e">
        <f t="shared" si="0"/>
        <v>#DIV/0!</v>
      </c>
      <c r="U14" s="67" t="e">
        <f t="shared" si="0"/>
        <v>#DIV/0!</v>
      </c>
      <c r="V14" s="67" t="e">
        <f t="shared" si="0"/>
        <v>#DIV/0!</v>
      </c>
      <c r="W14" s="67" t="e">
        <f t="shared" si="1"/>
        <v>#DIV/0!</v>
      </c>
      <c r="X14" s="67" t="e">
        <f t="shared" si="1"/>
        <v>#DIV/0!</v>
      </c>
      <c r="Y14" s="67" t="e">
        <f t="shared" si="1"/>
        <v>#DIV/0!</v>
      </c>
      <c r="AA14" s="67" t="e">
        <f t="shared" si="2"/>
        <v>#DIV/0!</v>
      </c>
      <c r="AB14" s="67" t="e">
        <f t="shared" si="3"/>
        <v>#DIV/0!</v>
      </c>
      <c r="AC14" s="67" t="e">
        <f t="shared" si="4"/>
        <v>#DIV/0!</v>
      </c>
      <c r="AD14" s="67" t="e">
        <f t="shared" si="5"/>
        <v>#DIV/0!</v>
      </c>
      <c r="AE14" s="67" t="e">
        <f t="shared" si="6"/>
        <v>#DIV/0!</v>
      </c>
      <c r="AF14" s="67" t="e">
        <f t="shared" si="7"/>
        <v>#DIV/0!</v>
      </c>
    </row>
    <row r="15" spans="1:32" s="55" customFormat="1" ht="25.5" customHeight="1" x14ac:dyDescent="0.25">
      <c r="A15" s="415">
        <v>9</v>
      </c>
      <c r="B15" s="68"/>
      <c r="C15" s="69"/>
      <c r="D15" s="70"/>
      <c r="E15" s="69"/>
      <c r="F15" s="70"/>
      <c r="G15" s="69"/>
      <c r="H15" s="70"/>
      <c r="I15" s="69"/>
      <c r="J15" s="70"/>
      <c r="K15" s="69"/>
      <c r="L15" s="70"/>
      <c r="M15" s="69"/>
      <c r="N15" s="70"/>
      <c r="O15" s="60"/>
      <c r="P15" s="67" t="e">
        <f t="shared" ref="P15:P18" si="8">E15/C15*1-1</f>
        <v>#DIV/0!</v>
      </c>
      <c r="Q15" s="67" t="e">
        <f t="shared" ref="Q15:Q18" si="9">F15/D15*1-1</f>
        <v>#DIV/0!</v>
      </c>
      <c r="R15" s="67" t="e">
        <f t="shared" ref="R15:R18" si="10">G15/E15*1-1</f>
        <v>#DIV/0!</v>
      </c>
      <c r="S15" s="67" t="e">
        <f t="shared" ref="S15:S18" si="11">H15/F15*1-1</f>
        <v>#DIV/0!</v>
      </c>
      <c r="T15" s="67" t="e">
        <f t="shared" ref="T15:T18" si="12">I15/G15*1-1</f>
        <v>#DIV/0!</v>
      </c>
      <c r="U15" s="67" t="e">
        <f t="shared" ref="U15:U18" si="13">J15/H15*1-1</f>
        <v>#DIV/0!</v>
      </c>
      <c r="V15" s="67" t="e">
        <f t="shared" ref="V15:V18" si="14">K15/I15*1-1</f>
        <v>#DIV/0!</v>
      </c>
      <c r="W15" s="67" t="e">
        <f t="shared" ref="W15:W18" si="15">L15/J15*1-1</f>
        <v>#DIV/0!</v>
      </c>
      <c r="X15" s="67" t="e">
        <f t="shared" ref="X15:X18" si="16">M15/K15*1-1</f>
        <v>#DIV/0!</v>
      </c>
      <c r="Y15" s="67" t="e">
        <f t="shared" ref="Y15:Y18" si="17">N15/L15*1-1</f>
        <v>#DIV/0!</v>
      </c>
      <c r="AA15" s="67" t="e">
        <f t="shared" ref="AA15:AA18" si="18">D15/D$23</f>
        <v>#DIV/0!</v>
      </c>
      <c r="AB15" s="67" t="e">
        <f t="shared" ref="AB15:AB18" si="19">F15/F$23</f>
        <v>#DIV/0!</v>
      </c>
      <c r="AC15" s="67" t="e">
        <f t="shared" ref="AC15:AC18" si="20">H15/H$23</f>
        <v>#DIV/0!</v>
      </c>
      <c r="AD15" s="67" t="e">
        <f t="shared" ref="AD15:AD18" si="21">J15/J$23</f>
        <v>#DIV/0!</v>
      </c>
      <c r="AE15" s="67" t="e">
        <f t="shared" ref="AE15:AE18" si="22">L15/L$23</f>
        <v>#DIV/0!</v>
      </c>
      <c r="AF15" s="67" t="e">
        <f t="shared" ref="AF15:AF18" si="23">N15/N$23</f>
        <v>#DIV/0!</v>
      </c>
    </row>
    <row r="16" spans="1:32" s="55" customFormat="1" ht="25.5" customHeight="1" x14ac:dyDescent="0.25">
      <c r="A16" s="415">
        <v>10</v>
      </c>
      <c r="B16" s="68"/>
      <c r="C16" s="69"/>
      <c r="D16" s="70"/>
      <c r="E16" s="69"/>
      <c r="F16" s="70"/>
      <c r="G16" s="69"/>
      <c r="H16" s="70"/>
      <c r="I16" s="69"/>
      <c r="J16" s="70"/>
      <c r="K16" s="69"/>
      <c r="L16" s="70"/>
      <c r="M16" s="69"/>
      <c r="N16" s="70"/>
      <c r="O16" s="60"/>
      <c r="P16" s="67" t="e">
        <f t="shared" si="8"/>
        <v>#DIV/0!</v>
      </c>
      <c r="Q16" s="67" t="e">
        <f t="shared" si="9"/>
        <v>#DIV/0!</v>
      </c>
      <c r="R16" s="67" t="e">
        <f t="shared" si="10"/>
        <v>#DIV/0!</v>
      </c>
      <c r="S16" s="67" t="e">
        <f t="shared" si="11"/>
        <v>#DIV/0!</v>
      </c>
      <c r="T16" s="67" t="e">
        <f t="shared" si="12"/>
        <v>#DIV/0!</v>
      </c>
      <c r="U16" s="67" t="e">
        <f t="shared" si="13"/>
        <v>#DIV/0!</v>
      </c>
      <c r="V16" s="67" t="e">
        <f t="shared" si="14"/>
        <v>#DIV/0!</v>
      </c>
      <c r="W16" s="67" t="e">
        <f t="shared" si="15"/>
        <v>#DIV/0!</v>
      </c>
      <c r="X16" s="67" t="e">
        <f t="shared" si="16"/>
        <v>#DIV/0!</v>
      </c>
      <c r="Y16" s="67" t="e">
        <f t="shared" si="17"/>
        <v>#DIV/0!</v>
      </c>
      <c r="AA16" s="67" t="e">
        <f t="shared" si="18"/>
        <v>#DIV/0!</v>
      </c>
      <c r="AB16" s="67" t="e">
        <f t="shared" si="19"/>
        <v>#DIV/0!</v>
      </c>
      <c r="AC16" s="67" t="e">
        <f t="shared" si="20"/>
        <v>#DIV/0!</v>
      </c>
      <c r="AD16" s="67" t="e">
        <f t="shared" si="21"/>
        <v>#DIV/0!</v>
      </c>
      <c r="AE16" s="67" t="e">
        <f t="shared" si="22"/>
        <v>#DIV/0!</v>
      </c>
      <c r="AF16" s="67" t="e">
        <f t="shared" si="23"/>
        <v>#DIV/0!</v>
      </c>
    </row>
    <row r="17" spans="1:32" s="55" customFormat="1" ht="25.5" customHeight="1" x14ac:dyDescent="0.25">
      <c r="A17" s="415">
        <v>11</v>
      </c>
      <c r="B17" s="68"/>
      <c r="C17" s="69"/>
      <c r="D17" s="70"/>
      <c r="E17" s="69"/>
      <c r="F17" s="70"/>
      <c r="G17" s="69"/>
      <c r="H17" s="70"/>
      <c r="I17" s="69"/>
      <c r="J17" s="70"/>
      <c r="K17" s="69"/>
      <c r="L17" s="70"/>
      <c r="M17" s="69"/>
      <c r="N17" s="70"/>
      <c r="O17" s="60"/>
      <c r="P17" s="67" t="e">
        <f t="shared" si="8"/>
        <v>#DIV/0!</v>
      </c>
      <c r="Q17" s="67" t="e">
        <f t="shared" si="9"/>
        <v>#DIV/0!</v>
      </c>
      <c r="R17" s="67" t="e">
        <f t="shared" si="10"/>
        <v>#DIV/0!</v>
      </c>
      <c r="S17" s="67" t="e">
        <f t="shared" si="11"/>
        <v>#DIV/0!</v>
      </c>
      <c r="T17" s="67" t="e">
        <f t="shared" si="12"/>
        <v>#DIV/0!</v>
      </c>
      <c r="U17" s="67" t="e">
        <f t="shared" si="13"/>
        <v>#DIV/0!</v>
      </c>
      <c r="V17" s="67" t="e">
        <f t="shared" si="14"/>
        <v>#DIV/0!</v>
      </c>
      <c r="W17" s="67" t="e">
        <f t="shared" si="15"/>
        <v>#DIV/0!</v>
      </c>
      <c r="X17" s="67" t="e">
        <f t="shared" si="16"/>
        <v>#DIV/0!</v>
      </c>
      <c r="Y17" s="67" t="e">
        <f t="shared" si="17"/>
        <v>#DIV/0!</v>
      </c>
      <c r="AA17" s="67" t="e">
        <f t="shared" si="18"/>
        <v>#DIV/0!</v>
      </c>
      <c r="AB17" s="67" t="e">
        <f t="shared" si="19"/>
        <v>#DIV/0!</v>
      </c>
      <c r="AC17" s="67" t="e">
        <f t="shared" si="20"/>
        <v>#DIV/0!</v>
      </c>
      <c r="AD17" s="67" t="e">
        <f t="shared" si="21"/>
        <v>#DIV/0!</v>
      </c>
      <c r="AE17" s="67" t="e">
        <f t="shared" si="22"/>
        <v>#DIV/0!</v>
      </c>
      <c r="AF17" s="67" t="e">
        <f t="shared" si="23"/>
        <v>#DIV/0!</v>
      </c>
    </row>
    <row r="18" spans="1:32" s="55" customFormat="1" ht="25.5" customHeight="1" x14ac:dyDescent="0.25">
      <c r="A18" s="415">
        <v>12</v>
      </c>
      <c r="B18" s="68"/>
      <c r="C18" s="69"/>
      <c r="D18" s="70"/>
      <c r="E18" s="69"/>
      <c r="F18" s="70"/>
      <c r="G18" s="69"/>
      <c r="H18" s="70"/>
      <c r="I18" s="69"/>
      <c r="J18" s="70"/>
      <c r="K18" s="69"/>
      <c r="L18" s="70"/>
      <c r="M18" s="69"/>
      <c r="N18" s="70"/>
      <c r="O18" s="60"/>
      <c r="P18" s="67" t="e">
        <f t="shared" si="8"/>
        <v>#DIV/0!</v>
      </c>
      <c r="Q18" s="67" t="e">
        <f t="shared" si="9"/>
        <v>#DIV/0!</v>
      </c>
      <c r="R18" s="67" t="e">
        <f t="shared" si="10"/>
        <v>#DIV/0!</v>
      </c>
      <c r="S18" s="67" t="e">
        <f t="shared" si="11"/>
        <v>#DIV/0!</v>
      </c>
      <c r="T18" s="67" t="e">
        <f t="shared" si="12"/>
        <v>#DIV/0!</v>
      </c>
      <c r="U18" s="67" t="e">
        <f t="shared" si="13"/>
        <v>#DIV/0!</v>
      </c>
      <c r="V18" s="67" t="e">
        <f t="shared" si="14"/>
        <v>#DIV/0!</v>
      </c>
      <c r="W18" s="67" t="e">
        <f t="shared" si="15"/>
        <v>#DIV/0!</v>
      </c>
      <c r="X18" s="67" t="e">
        <f t="shared" si="16"/>
        <v>#DIV/0!</v>
      </c>
      <c r="Y18" s="67" t="e">
        <f t="shared" si="17"/>
        <v>#DIV/0!</v>
      </c>
      <c r="AA18" s="67" t="e">
        <f t="shared" si="18"/>
        <v>#DIV/0!</v>
      </c>
      <c r="AB18" s="67" t="e">
        <f t="shared" si="19"/>
        <v>#DIV/0!</v>
      </c>
      <c r="AC18" s="67" t="e">
        <f t="shared" si="20"/>
        <v>#DIV/0!</v>
      </c>
      <c r="AD18" s="67" t="e">
        <f t="shared" si="21"/>
        <v>#DIV/0!</v>
      </c>
      <c r="AE18" s="67" t="e">
        <f t="shared" si="22"/>
        <v>#DIV/0!</v>
      </c>
      <c r="AF18" s="67" t="e">
        <f t="shared" si="23"/>
        <v>#DIV/0!</v>
      </c>
    </row>
    <row r="19" spans="1:32" s="55" customFormat="1" ht="25.5" customHeight="1" x14ac:dyDescent="0.25">
      <c r="A19" s="415">
        <v>13</v>
      </c>
      <c r="B19" s="64"/>
      <c r="C19" s="65"/>
      <c r="D19" s="66"/>
      <c r="E19" s="65"/>
      <c r="F19" s="66"/>
      <c r="G19" s="65"/>
      <c r="H19" s="66"/>
      <c r="I19" s="65"/>
      <c r="J19" s="66"/>
      <c r="K19" s="65"/>
      <c r="L19" s="66"/>
      <c r="M19" s="65"/>
      <c r="N19" s="66"/>
      <c r="O19" s="60"/>
      <c r="P19" s="67" t="e">
        <f t="shared" si="0"/>
        <v>#DIV/0!</v>
      </c>
      <c r="Q19" s="67" t="e">
        <f t="shared" si="0"/>
        <v>#DIV/0!</v>
      </c>
      <c r="R19" s="67" t="e">
        <f t="shared" si="0"/>
        <v>#DIV/0!</v>
      </c>
      <c r="S19" s="67" t="e">
        <f t="shared" si="0"/>
        <v>#DIV/0!</v>
      </c>
      <c r="T19" s="67" t="e">
        <f t="shared" si="0"/>
        <v>#DIV/0!</v>
      </c>
      <c r="U19" s="67" t="e">
        <f t="shared" si="0"/>
        <v>#DIV/0!</v>
      </c>
      <c r="V19" s="67" t="e">
        <f t="shared" si="0"/>
        <v>#DIV/0!</v>
      </c>
      <c r="W19" s="67" t="e">
        <f t="shared" si="1"/>
        <v>#DIV/0!</v>
      </c>
      <c r="X19" s="67" t="e">
        <f t="shared" si="1"/>
        <v>#DIV/0!</v>
      </c>
      <c r="Y19" s="67" t="e">
        <f t="shared" si="1"/>
        <v>#DIV/0!</v>
      </c>
      <c r="AA19" s="67" t="e">
        <f t="shared" si="2"/>
        <v>#DIV/0!</v>
      </c>
      <c r="AB19" s="67" t="e">
        <f t="shared" si="3"/>
        <v>#DIV/0!</v>
      </c>
      <c r="AC19" s="67" t="e">
        <f t="shared" si="4"/>
        <v>#DIV/0!</v>
      </c>
      <c r="AD19" s="67" t="e">
        <f t="shared" si="5"/>
        <v>#DIV/0!</v>
      </c>
      <c r="AE19" s="67" t="e">
        <f t="shared" si="6"/>
        <v>#DIV/0!</v>
      </c>
      <c r="AF19" s="67" t="e">
        <f t="shared" si="7"/>
        <v>#DIV/0!</v>
      </c>
    </row>
    <row r="20" spans="1:32" s="55" customFormat="1" ht="25.5" customHeight="1" x14ac:dyDescent="0.25">
      <c r="A20" s="415">
        <v>14</v>
      </c>
      <c r="B20" s="68"/>
      <c r="C20" s="69"/>
      <c r="D20" s="70"/>
      <c r="E20" s="69"/>
      <c r="F20" s="70"/>
      <c r="G20" s="69"/>
      <c r="H20" s="70"/>
      <c r="I20" s="69"/>
      <c r="J20" s="70"/>
      <c r="K20" s="69"/>
      <c r="L20" s="70"/>
      <c r="M20" s="69"/>
      <c r="N20" s="70"/>
      <c r="O20" s="60"/>
      <c r="P20" s="67" t="e">
        <f t="shared" si="0"/>
        <v>#DIV/0!</v>
      </c>
      <c r="Q20" s="67" t="e">
        <f t="shared" si="0"/>
        <v>#DIV/0!</v>
      </c>
      <c r="R20" s="67" t="e">
        <f t="shared" si="0"/>
        <v>#DIV/0!</v>
      </c>
      <c r="S20" s="67" t="e">
        <f t="shared" si="0"/>
        <v>#DIV/0!</v>
      </c>
      <c r="T20" s="67" t="e">
        <f t="shared" si="0"/>
        <v>#DIV/0!</v>
      </c>
      <c r="U20" s="67" t="e">
        <f t="shared" si="0"/>
        <v>#DIV/0!</v>
      </c>
      <c r="V20" s="67" t="e">
        <f t="shared" si="0"/>
        <v>#DIV/0!</v>
      </c>
      <c r="W20" s="67" t="e">
        <f t="shared" si="1"/>
        <v>#DIV/0!</v>
      </c>
      <c r="X20" s="67" t="e">
        <f t="shared" si="1"/>
        <v>#DIV/0!</v>
      </c>
      <c r="Y20" s="67" t="e">
        <f t="shared" si="1"/>
        <v>#DIV/0!</v>
      </c>
      <c r="AA20" s="67" t="e">
        <f t="shared" si="2"/>
        <v>#DIV/0!</v>
      </c>
      <c r="AB20" s="67" t="e">
        <f t="shared" si="3"/>
        <v>#DIV/0!</v>
      </c>
      <c r="AC20" s="67" t="e">
        <f t="shared" si="4"/>
        <v>#DIV/0!</v>
      </c>
      <c r="AD20" s="67" t="e">
        <f t="shared" si="5"/>
        <v>#DIV/0!</v>
      </c>
      <c r="AE20" s="67" t="e">
        <f t="shared" si="6"/>
        <v>#DIV/0!</v>
      </c>
      <c r="AF20" s="67" t="e">
        <f t="shared" si="7"/>
        <v>#DIV/0!</v>
      </c>
    </row>
    <row r="21" spans="1:32" s="55" customFormat="1" ht="27.4" customHeight="1" x14ac:dyDescent="0.25">
      <c r="A21" s="415">
        <v>15</v>
      </c>
      <c r="B21" s="64"/>
      <c r="C21" s="65"/>
      <c r="D21" s="66"/>
      <c r="E21" s="65"/>
      <c r="F21" s="66"/>
      <c r="G21" s="65"/>
      <c r="H21" s="66"/>
      <c r="I21" s="65"/>
      <c r="J21" s="66"/>
      <c r="K21" s="65"/>
      <c r="L21" s="66"/>
      <c r="M21" s="65"/>
      <c r="N21" s="66"/>
      <c r="O21" s="60"/>
      <c r="P21" s="67" t="e">
        <f t="shared" si="0"/>
        <v>#DIV/0!</v>
      </c>
      <c r="Q21" s="67" t="e">
        <f t="shared" si="0"/>
        <v>#DIV/0!</v>
      </c>
      <c r="R21" s="67" t="e">
        <f t="shared" si="0"/>
        <v>#DIV/0!</v>
      </c>
      <c r="S21" s="67" t="e">
        <f>H21/F21*1-1</f>
        <v>#DIV/0!</v>
      </c>
      <c r="T21" s="67" t="e">
        <f t="shared" si="0"/>
        <v>#DIV/0!</v>
      </c>
      <c r="U21" s="67" t="e">
        <f t="shared" si="0"/>
        <v>#DIV/0!</v>
      </c>
      <c r="V21" s="67" t="e">
        <f t="shared" si="0"/>
        <v>#DIV/0!</v>
      </c>
      <c r="W21" s="67" t="e">
        <f t="shared" si="1"/>
        <v>#DIV/0!</v>
      </c>
      <c r="X21" s="67" t="e">
        <f t="shared" si="1"/>
        <v>#DIV/0!</v>
      </c>
      <c r="Y21" s="67" t="e">
        <f t="shared" si="1"/>
        <v>#DIV/0!</v>
      </c>
      <c r="AA21" s="67" t="e">
        <f t="shared" si="2"/>
        <v>#DIV/0!</v>
      </c>
      <c r="AB21" s="67" t="e">
        <f t="shared" si="3"/>
        <v>#DIV/0!</v>
      </c>
      <c r="AC21" s="67" t="e">
        <f t="shared" si="4"/>
        <v>#DIV/0!</v>
      </c>
      <c r="AD21" s="67" t="e">
        <f t="shared" si="5"/>
        <v>#DIV/0!</v>
      </c>
      <c r="AE21" s="67" t="e">
        <f t="shared" si="6"/>
        <v>#DIV/0!</v>
      </c>
      <c r="AF21" s="67" t="e">
        <f t="shared" si="7"/>
        <v>#DIV/0!</v>
      </c>
    </row>
    <row r="22" spans="1:32" s="55" customFormat="1" ht="25.5" customHeight="1" x14ac:dyDescent="0.25">
      <c r="A22" s="415">
        <v>16</v>
      </c>
      <c r="B22" s="68"/>
      <c r="C22" s="69"/>
      <c r="D22" s="70"/>
      <c r="E22" s="69"/>
      <c r="F22" s="70"/>
      <c r="G22" s="69"/>
      <c r="H22" s="70"/>
      <c r="I22" s="69"/>
      <c r="J22" s="70"/>
      <c r="K22" s="69"/>
      <c r="L22" s="70"/>
      <c r="M22" s="69"/>
      <c r="N22" s="70"/>
      <c r="O22" s="60"/>
      <c r="P22" s="67" t="e">
        <f t="shared" si="0"/>
        <v>#DIV/0!</v>
      </c>
      <c r="Q22" s="67" t="e">
        <f t="shared" si="0"/>
        <v>#DIV/0!</v>
      </c>
      <c r="R22" s="67" t="e">
        <f t="shared" si="0"/>
        <v>#DIV/0!</v>
      </c>
      <c r="S22" s="67" t="e">
        <f t="shared" si="0"/>
        <v>#DIV/0!</v>
      </c>
      <c r="T22" s="67" t="e">
        <f t="shared" si="0"/>
        <v>#DIV/0!</v>
      </c>
      <c r="U22" s="67" t="e">
        <f t="shared" si="0"/>
        <v>#DIV/0!</v>
      </c>
      <c r="V22" s="67" t="e">
        <f t="shared" si="0"/>
        <v>#DIV/0!</v>
      </c>
      <c r="W22" s="67" t="e">
        <f t="shared" si="1"/>
        <v>#DIV/0!</v>
      </c>
      <c r="X22" s="67" t="e">
        <f t="shared" si="1"/>
        <v>#DIV/0!</v>
      </c>
      <c r="Y22" s="67" t="e">
        <f t="shared" si="1"/>
        <v>#DIV/0!</v>
      </c>
      <c r="AA22" s="67" t="e">
        <f t="shared" si="2"/>
        <v>#DIV/0!</v>
      </c>
      <c r="AB22" s="67" t="e">
        <f t="shared" si="3"/>
        <v>#DIV/0!</v>
      </c>
      <c r="AC22" s="67" t="e">
        <f t="shared" si="4"/>
        <v>#DIV/0!</v>
      </c>
      <c r="AD22" s="67" t="e">
        <f t="shared" si="5"/>
        <v>#DIV/0!</v>
      </c>
      <c r="AE22" s="67" t="e">
        <f t="shared" si="6"/>
        <v>#DIV/0!</v>
      </c>
      <c r="AF22" s="67" t="e">
        <f t="shared" si="7"/>
        <v>#DIV/0!</v>
      </c>
    </row>
    <row r="23" spans="1:32" s="76" customFormat="1" ht="27" customHeight="1" x14ac:dyDescent="0.2">
      <c r="A23" s="416"/>
      <c r="B23" s="72" t="s">
        <v>39</v>
      </c>
      <c r="C23" s="73"/>
      <c r="D23" s="74">
        <f>SUM(D7:D22)</f>
        <v>0</v>
      </c>
      <c r="E23" s="73"/>
      <c r="F23" s="74">
        <f>SUM(F7:F22)</f>
        <v>0</v>
      </c>
      <c r="G23" s="73"/>
      <c r="H23" s="74">
        <f>SUM(H7:H21)</f>
        <v>0</v>
      </c>
      <c r="I23" s="73"/>
      <c r="J23" s="74">
        <f>SUM(J7:J21)</f>
        <v>0</v>
      </c>
      <c r="K23" s="73"/>
      <c r="L23" s="74">
        <f>SUM(L7:L21)</f>
        <v>0</v>
      </c>
      <c r="M23" s="73"/>
      <c r="N23" s="74">
        <f>SUM(N7:N21)</f>
        <v>0</v>
      </c>
      <c r="O23" s="71"/>
      <c r="P23" s="75" t="e">
        <f>E23/C23*1-1</f>
        <v>#DIV/0!</v>
      </c>
      <c r="Q23" s="75" t="e">
        <f t="shared" si="0"/>
        <v>#DIV/0!</v>
      </c>
      <c r="R23" s="75" t="e">
        <f t="shared" si="0"/>
        <v>#DIV/0!</v>
      </c>
      <c r="S23" s="75" t="e">
        <f t="shared" si="0"/>
        <v>#DIV/0!</v>
      </c>
      <c r="T23" s="75" t="e">
        <f t="shared" si="0"/>
        <v>#DIV/0!</v>
      </c>
      <c r="U23" s="75" t="e">
        <f t="shared" si="0"/>
        <v>#DIV/0!</v>
      </c>
      <c r="V23" s="75" t="e">
        <f t="shared" si="0"/>
        <v>#DIV/0!</v>
      </c>
      <c r="W23" s="75" t="e">
        <f t="shared" si="1"/>
        <v>#DIV/0!</v>
      </c>
      <c r="X23" s="75" t="e">
        <f t="shared" si="1"/>
        <v>#DIV/0!</v>
      </c>
      <c r="Y23" s="75" t="e">
        <f t="shared" si="1"/>
        <v>#DIV/0!</v>
      </c>
      <c r="AA23" s="75" t="e">
        <f>D23/D$23</f>
        <v>#DIV/0!</v>
      </c>
      <c r="AB23" s="75" t="e">
        <f>F23/F$23</f>
        <v>#DIV/0!</v>
      </c>
      <c r="AC23" s="75" t="e">
        <f>H23/H$23</f>
        <v>#DIV/0!</v>
      </c>
      <c r="AD23" s="75" t="e">
        <f>J23/J$23</f>
        <v>#DIV/0!</v>
      </c>
      <c r="AE23" s="75" t="e">
        <f>L23/L$23</f>
        <v>#DIV/0!</v>
      </c>
      <c r="AF23" s="75" t="e">
        <f>N23/N$23</f>
        <v>#DIV/0!</v>
      </c>
    </row>
    <row r="24" spans="1:32" s="76" customFormat="1" ht="24.75" customHeight="1" x14ac:dyDescent="0.2">
      <c r="A24" s="417"/>
      <c r="B24" s="72"/>
      <c r="C24" s="78"/>
      <c r="D24" s="74"/>
      <c r="E24" s="78"/>
      <c r="F24" s="74"/>
      <c r="G24" s="78"/>
      <c r="H24" s="74"/>
      <c r="I24" s="78"/>
      <c r="J24" s="74"/>
      <c r="K24" s="78"/>
      <c r="L24" s="74"/>
      <c r="M24" s="78"/>
      <c r="N24" s="74"/>
      <c r="O24" s="77"/>
    </row>
    <row r="25" spans="1:32" s="55" customFormat="1" ht="18" customHeight="1" x14ac:dyDescent="0.25">
      <c r="A25" s="414"/>
      <c r="B25" s="79"/>
      <c r="C25" s="80"/>
      <c r="D25" s="80"/>
      <c r="E25" s="81"/>
      <c r="F25" s="81"/>
      <c r="G25" s="81"/>
      <c r="H25" s="81"/>
      <c r="I25" s="81"/>
      <c r="J25" s="81"/>
      <c r="K25" s="81"/>
      <c r="L25" s="81"/>
      <c r="M25" s="81"/>
      <c r="N25" s="81"/>
      <c r="O25" s="59"/>
    </row>
    <row r="26" spans="1:32" s="55" customFormat="1" x14ac:dyDescent="0.25">
      <c r="A26" s="414"/>
      <c r="B26" s="82"/>
      <c r="C26" s="82"/>
      <c r="D26" s="82"/>
      <c r="E26" s="81"/>
      <c r="F26" s="81"/>
      <c r="G26" s="81"/>
      <c r="H26" s="81"/>
      <c r="I26" s="81"/>
      <c r="J26" s="81"/>
      <c r="K26" s="81"/>
      <c r="L26" s="81"/>
      <c r="M26" s="81"/>
      <c r="N26" s="81"/>
      <c r="O26" s="59"/>
    </row>
    <row r="27" spans="1:32" s="55" customFormat="1" x14ac:dyDescent="0.25">
      <c r="A27" s="414"/>
      <c r="E27" s="83"/>
      <c r="F27" s="83"/>
      <c r="G27" s="83"/>
      <c r="H27" s="83"/>
      <c r="I27" s="83"/>
      <c r="J27" s="83"/>
      <c r="K27" s="83"/>
      <c r="L27" s="81"/>
      <c r="M27" s="81"/>
      <c r="N27" s="81"/>
      <c r="O27" s="59"/>
    </row>
    <row r="28" spans="1:32" s="55" customFormat="1" ht="15.75" thickBot="1" x14ac:dyDescent="0.3">
      <c r="A28" s="415"/>
      <c r="B28" s="84" t="s">
        <v>40</v>
      </c>
      <c r="C28" s="84"/>
      <c r="D28" s="84"/>
      <c r="E28" s="85"/>
      <c r="F28" s="85"/>
      <c r="G28" s="85"/>
      <c r="H28" s="85"/>
      <c r="I28" s="85"/>
      <c r="J28" s="85"/>
      <c r="K28" s="85"/>
      <c r="L28" s="86"/>
      <c r="M28" s="87"/>
      <c r="N28" s="87"/>
      <c r="O28" s="59"/>
    </row>
    <row r="29" spans="1:32" s="55" customFormat="1" ht="22.5" customHeight="1" x14ac:dyDescent="0.25">
      <c r="A29" s="415"/>
      <c r="B29" s="55" t="s">
        <v>51</v>
      </c>
      <c r="L29" s="88"/>
      <c r="M29" s="81"/>
      <c r="N29" s="81"/>
      <c r="O29" s="59"/>
    </row>
    <row r="30" spans="1:32" s="55" customFormat="1" ht="21.75" customHeight="1" x14ac:dyDescent="0.25">
      <c r="A30" s="415"/>
      <c r="B30" s="55" t="s">
        <v>46</v>
      </c>
      <c r="L30" s="88"/>
      <c r="M30" s="81"/>
      <c r="N30" s="81"/>
      <c r="O30" s="59"/>
    </row>
  </sheetData>
  <sheetProtection insertRows="0" selectLockedCells="1"/>
  <mergeCells count="16">
    <mergeCell ref="C3:N3"/>
    <mergeCell ref="B4:N4"/>
    <mergeCell ref="P4:Y4"/>
    <mergeCell ref="AA4:AF4"/>
    <mergeCell ref="B5:B6"/>
    <mergeCell ref="C5:D5"/>
    <mergeCell ref="E5:F5"/>
    <mergeCell ref="G5:H5"/>
    <mergeCell ref="I5:J5"/>
    <mergeCell ref="K5:L5"/>
    <mergeCell ref="M5:N5"/>
    <mergeCell ref="P5:Q5"/>
    <mergeCell ref="R5:S5"/>
    <mergeCell ref="T5:U5"/>
    <mergeCell ref="V5:W5"/>
    <mergeCell ref="X5:Y5"/>
  </mergeCells>
  <phoneticPr fontId="83" type="noConversion"/>
  <pageMargins left="0.34" right="0.3" top="0.53" bottom="0.51" header="0.35" footer="0.3"/>
  <pageSetup paperSize="9" orientation="landscape" r:id="rId1"/>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F28BD3-CA19-483E-BFFD-FE685F82716D}">
  <sheetPr>
    <tabColor theme="7" tint="0.79998168889431442"/>
    <pageSetUpPr autoPageBreaks="0" fitToPage="1"/>
  </sheetPr>
  <dimension ref="A1:N107"/>
  <sheetViews>
    <sheetView showZeros="0" topLeftCell="A57" zoomScaleNormal="100" workbookViewId="0">
      <selection activeCell="C76" sqref="C76"/>
    </sheetView>
  </sheetViews>
  <sheetFormatPr defaultRowHeight="15" outlineLevelRow="1" x14ac:dyDescent="0.25"/>
  <cols>
    <col min="1" max="1" width="2.85546875" customWidth="1"/>
    <col min="2" max="2" width="38.28515625" customWidth="1"/>
    <col min="3" max="5" width="13.7109375" customWidth="1"/>
    <col min="6" max="6" width="13.5703125" customWidth="1"/>
    <col min="7" max="8" width="13.7109375" customWidth="1"/>
    <col min="9" max="10" width="12.140625" customWidth="1"/>
  </cols>
  <sheetData>
    <row r="1" spans="2:10" ht="55.5" customHeight="1" x14ac:dyDescent="0.25">
      <c r="B1" s="481" t="s">
        <v>1446</v>
      </c>
      <c r="C1" s="482"/>
      <c r="D1" s="482"/>
      <c r="E1" s="482"/>
      <c r="F1" s="482"/>
      <c r="G1" s="482"/>
      <c r="H1" s="482"/>
      <c r="I1" s="483"/>
    </row>
    <row r="2" spans="2:10" ht="33.75" customHeight="1" x14ac:dyDescent="0.25">
      <c r="B2" s="276" t="s">
        <v>107</v>
      </c>
      <c r="C2" s="484"/>
      <c r="D2" s="485"/>
      <c r="E2" s="485"/>
      <c r="F2" s="485"/>
      <c r="G2" s="485"/>
      <c r="H2" s="485"/>
      <c r="I2" s="485"/>
      <c r="J2" s="485"/>
    </row>
    <row r="3" spans="2:10" ht="49.5" customHeight="1" x14ac:dyDescent="0.25">
      <c r="B3" s="277" t="s">
        <v>20</v>
      </c>
      <c r="C3" s="277" t="s">
        <v>108</v>
      </c>
      <c r="D3" s="277" t="s">
        <v>1403</v>
      </c>
      <c r="E3" s="277" t="s">
        <v>84</v>
      </c>
      <c r="F3" s="277" t="s">
        <v>85</v>
      </c>
      <c r="G3" s="277" t="s">
        <v>109</v>
      </c>
      <c r="H3" s="277" t="s">
        <v>1404</v>
      </c>
      <c r="I3" s="418" t="s">
        <v>1405</v>
      </c>
      <c r="J3" s="418" t="s">
        <v>1449</v>
      </c>
    </row>
    <row r="4" spans="2:10" ht="18.75" customHeight="1" x14ac:dyDescent="0.25">
      <c r="B4" s="278" t="s">
        <v>25</v>
      </c>
      <c r="C4" s="279"/>
      <c r="D4" s="279"/>
      <c r="E4" s="279"/>
      <c r="F4" s="279"/>
      <c r="G4" s="279"/>
      <c r="H4" s="279"/>
      <c r="I4" s="280">
        <f>IF(D4=0,0,H4/D4)</f>
        <v>0</v>
      </c>
      <c r="J4" s="280">
        <f>IF(E4=0,0,H4/E4)</f>
        <v>0</v>
      </c>
    </row>
    <row r="5" spans="2:10" ht="18.75" customHeight="1" x14ac:dyDescent="0.25">
      <c r="B5" s="278" t="s">
        <v>73</v>
      </c>
      <c r="C5" s="279"/>
      <c r="D5" s="279"/>
      <c r="E5" s="279"/>
      <c r="F5" s="279"/>
      <c r="G5" s="279"/>
      <c r="H5" s="279"/>
      <c r="I5" s="280">
        <f t="shared" ref="I5:I16" si="0">IF(D5=0,0,H5/D5)</f>
        <v>0</v>
      </c>
      <c r="J5" s="280">
        <f t="shared" ref="J5:J35" si="1">IF(E5=0,0,H5/E5)</f>
        <v>0</v>
      </c>
    </row>
    <row r="6" spans="2:10" ht="27" customHeight="1" x14ac:dyDescent="0.25">
      <c r="B6" s="281" t="s">
        <v>78</v>
      </c>
      <c r="C6" s="282">
        <f t="shared" ref="C6:H6" si="2">C4-C5</f>
        <v>0</v>
      </c>
      <c r="D6" s="282">
        <f t="shared" si="2"/>
        <v>0</v>
      </c>
      <c r="E6" s="282">
        <f t="shared" si="2"/>
        <v>0</v>
      </c>
      <c r="F6" s="282">
        <f t="shared" si="2"/>
        <v>0</v>
      </c>
      <c r="G6" s="282">
        <f t="shared" si="2"/>
        <v>0</v>
      </c>
      <c r="H6" s="282">
        <f t="shared" si="2"/>
        <v>0</v>
      </c>
      <c r="I6" s="283">
        <f t="shared" si="0"/>
        <v>0</v>
      </c>
      <c r="J6" s="283">
        <f t="shared" si="1"/>
        <v>0</v>
      </c>
    </row>
    <row r="7" spans="2:10" ht="28.5" customHeight="1" x14ac:dyDescent="0.25">
      <c r="B7" s="278" t="s">
        <v>79</v>
      </c>
      <c r="C7" s="284">
        <f t="shared" ref="C7:H7" si="3">IF(C4=0,0,C6/C4)</f>
        <v>0</v>
      </c>
      <c r="D7" s="284">
        <f t="shared" si="3"/>
        <v>0</v>
      </c>
      <c r="E7" s="284">
        <f t="shared" si="3"/>
        <v>0</v>
      </c>
      <c r="F7" s="284">
        <f t="shared" si="3"/>
        <v>0</v>
      </c>
      <c r="G7" s="284">
        <f t="shared" si="3"/>
        <v>0</v>
      </c>
      <c r="H7" s="284">
        <f t="shared" si="3"/>
        <v>0</v>
      </c>
      <c r="I7" s="285">
        <f>IF(D7=0,0,H7-D7)</f>
        <v>0</v>
      </c>
      <c r="J7" s="285">
        <f t="shared" si="1"/>
        <v>0</v>
      </c>
    </row>
    <row r="8" spans="2:10" ht="25.5" customHeight="1" x14ac:dyDescent="0.25">
      <c r="B8" s="278" t="s">
        <v>80</v>
      </c>
      <c r="C8" s="279"/>
      <c r="D8" s="279"/>
      <c r="E8" s="279"/>
      <c r="F8" s="279"/>
      <c r="G8" s="286"/>
      <c r="H8" s="279"/>
      <c r="I8" s="280">
        <f t="shared" si="0"/>
        <v>0</v>
      </c>
      <c r="J8" s="280">
        <f t="shared" si="1"/>
        <v>0</v>
      </c>
    </row>
    <row r="9" spans="2:10" ht="24.75" customHeight="1" x14ac:dyDescent="0.25">
      <c r="B9" s="278" t="s">
        <v>21</v>
      </c>
      <c r="C9" s="279"/>
      <c r="D9" s="279"/>
      <c r="E9" s="279"/>
      <c r="F9" s="279"/>
      <c r="G9" s="286"/>
      <c r="H9" s="279"/>
      <c r="I9" s="280">
        <f t="shared" si="0"/>
        <v>0</v>
      </c>
      <c r="J9" s="280">
        <f t="shared" si="1"/>
        <v>0</v>
      </c>
    </row>
    <row r="10" spans="2:10" ht="20.25" customHeight="1" x14ac:dyDescent="0.25">
      <c r="B10" s="278" t="s">
        <v>22</v>
      </c>
      <c r="C10" s="279"/>
      <c r="D10" s="279"/>
      <c r="E10" s="279"/>
      <c r="F10" s="279"/>
      <c r="G10" s="279"/>
      <c r="H10" s="279"/>
      <c r="I10" s="280">
        <f t="shared" si="0"/>
        <v>0</v>
      </c>
      <c r="J10" s="280">
        <f t="shared" si="1"/>
        <v>0</v>
      </c>
    </row>
    <row r="11" spans="2:10" ht="26.25" customHeight="1" x14ac:dyDescent="0.25">
      <c r="B11" s="278" t="s">
        <v>81</v>
      </c>
      <c r="C11" s="279"/>
      <c r="D11" s="279"/>
      <c r="E11" s="279"/>
      <c r="F11" s="279"/>
      <c r="G11" s="286"/>
      <c r="H11" s="279"/>
      <c r="I11" s="280">
        <f t="shared" si="0"/>
        <v>0</v>
      </c>
      <c r="J11" s="280">
        <f t="shared" si="1"/>
        <v>0</v>
      </c>
    </row>
    <row r="12" spans="2:10" ht="37.5" customHeight="1" x14ac:dyDescent="0.25">
      <c r="B12" s="281" t="s">
        <v>82</v>
      </c>
      <c r="C12" s="282">
        <f t="shared" ref="C12:H12" si="4">C6+C8-C9-C10-C11</f>
        <v>0</v>
      </c>
      <c r="D12" s="282">
        <f t="shared" si="4"/>
        <v>0</v>
      </c>
      <c r="E12" s="282">
        <f t="shared" si="4"/>
        <v>0</v>
      </c>
      <c r="F12" s="282">
        <f t="shared" si="4"/>
        <v>0</v>
      </c>
      <c r="G12" s="282">
        <f t="shared" si="4"/>
        <v>0</v>
      </c>
      <c r="H12" s="282">
        <f t="shared" si="4"/>
        <v>0</v>
      </c>
      <c r="I12" s="287">
        <f t="shared" si="0"/>
        <v>0</v>
      </c>
      <c r="J12" s="287">
        <f t="shared" si="1"/>
        <v>0</v>
      </c>
    </row>
    <row r="13" spans="2:10" ht="38.25" customHeight="1" x14ac:dyDescent="0.25">
      <c r="B13" s="278" t="s">
        <v>32</v>
      </c>
      <c r="C13" s="279"/>
      <c r="D13" s="279"/>
      <c r="E13" s="279"/>
      <c r="F13" s="279"/>
      <c r="G13" s="286"/>
      <c r="H13" s="279"/>
      <c r="I13" s="280">
        <f t="shared" si="0"/>
        <v>0</v>
      </c>
      <c r="J13" s="280">
        <f t="shared" si="1"/>
        <v>0</v>
      </c>
    </row>
    <row r="14" spans="2:10" ht="40.5" customHeight="1" x14ac:dyDescent="0.25">
      <c r="B14" s="281" t="s">
        <v>83</v>
      </c>
      <c r="C14" s="282">
        <f t="shared" ref="C14:H14" si="5">C12+C13</f>
        <v>0</v>
      </c>
      <c r="D14" s="282">
        <f t="shared" si="5"/>
        <v>0</v>
      </c>
      <c r="E14" s="282">
        <f t="shared" si="5"/>
        <v>0</v>
      </c>
      <c r="F14" s="282">
        <f t="shared" si="5"/>
        <v>0</v>
      </c>
      <c r="G14" s="282">
        <f t="shared" si="5"/>
        <v>0</v>
      </c>
      <c r="H14" s="282">
        <f t="shared" si="5"/>
        <v>0</v>
      </c>
      <c r="I14" s="287">
        <f t="shared" si="0"/>
        <v>0</v>
      </c>
      <c r="J14" s="287">
        <f t="shared" si="1"/>
        <v>0</v>
      </c>
    </row>
    <row r="15" spans="2:10" ht="33.75" customHeight="1" x14ac:dyDescent="0.25">
      <c r="B15" s="278" t="s">
        <v>23</v>
      </c>
      <c r="C15" s="279"/>
      <c r="D15" s="279"/>
      <c r="E15" s="288">
        <f>E14*12%</f>
        <v>0</v>
      </c>
      <c r="F15" s="288">
        <f>F14*12%</f>
        <v>0</v>
      </c>
      <c r="G15" s="288">
        <f>G14*12%</f>
        <v>0</v>
      </c>
      <c r="H15" s="288">
        <f>H14*12%</f>
        <v>0</v>
      </c>
      <c r="I15" s="289">
        <f t="shared" si="0"/>
        <v>0</v>
      </c>
      <c r="J15" s="289">
        <f t="shared" si="1"/>
        <v>0</v>
      </c>
    </row>
    <row r="16" spans="2:10" ht="21.75" customHeight="1" x14ac:dyDescent="0.25">
      <c r="B16" s="281" t="s">
        <v>68</v>
      </c>
      <c r="C16" s="282">
        <f t="shared" ref="C16:H16" si="6">C14-C15</f>
        <v>0</v>
      </c>
      <c r="D16" s="282">
        <f t="shared" si="6"/>
        <v>0</v>
      </c>
      <c r="E16" s="282">
        <f t="shared" si="6"/>
        <v>0</v>
      </c>
      <c r="F16" s="282">
        <f t="shared" si="6"/>
        <v>0</v>
      </c>
      <c r="G16" s="282">
        <f t="shared" si="6"/>
        <v>0</v>
      </c>
      <c r="H16" s="282">
        <f t="shared" si="6"/>
        <v>0</v>
      </c>
      <c r="I16" s="287">
        <f t="shared" si="0"/>
        <v>0</v>
      </c>
      <c r="J16" s="287">
        <f t="shared" si="1"/>
        <v>0</v>
      </c>
    </row>
    <row r="17" spans="2:10" s="3" customFormat="1" ht="12" customHeight="1" x14ac:dyDescent="0.25">
      <c r="B17" s="273"/>
      <c r="C17" s="274"/>
      <c r="D17" s="274"/>
      <c r="E17" s="274"/>
      <c r="F17" s="274"/>
      <c r="G17" s="274"/>
      <c r="H17" s="274"/>
      <c r="I17" s="275"/>
      <c r="J17" s="275">
        <f t="shared" si="1"/>
        <v>0</v>
      </c>
    </row>
    <row r="18" spans="2:10" s="3" customFormat="1" ht="27.75" hidden="1" customHeight="1" outlineLevel="1" thickBot="1" x14ac:dyDescent="0.3">
      <c r="B18" s="89" t="s">
        <v>60</v>
      </c>
      <c r="C18" s="90">
        <f t="shared" ref="C18:H18" si="7">C16+C15+C21+C50+C22</f>
        <v>0</v>
      </c>
      <c r="D18" s="90">
        <f t="shared" si="7"/>
        <v>0</v>
      </c>
      <c r="E18" s="90">
        <f t="shared" si="7"/>
        <v>0</v>
      </c>
      <c r="F18" s="90">
        <f t="shared" si="7"/>
        <v>0</v>
      </c>
      <c r="G18" s="90">
        <f t="shared" si="7"/>
        <v>0</v>
      </c>
      <c r="H18" s="90">
        <f t="shared" si="7"/>
        <v>0</v>
      </c>
      <c r="I18" s="91">
        <f>IF(E18=0,0,H18/E18)</f>
        <v>0</v>
      </c>
      <c r="J18" s="91">
        <f t="shared" si="1"/>
        <v>0</v>
      </c>
    </row>
    <row r="19" spans="2:10" ht="16.5" customHeight="1" collapsed="1" thickBot="1" x14ac:dyDescent="0.3">
      <c r="B19" s="19"/>
      <c r="C19" s="19"/>
      <c r="D19" s="19"/>
      <c r="E19" s="19"/>
      <c r="F19" s="19"/>
      <c r="G19" s="19"/>
      <c r="H19" s="19"/>
      <c r="I19" s="20"/>
      <c r="J19" s="20">
        <f t="shared" si="1"/>
        <v>0</v>
      </c>
    </row>
    <row r="20" spans="2:10" ht="22.5" customHeight="1" x14ac:dyDescent="0.25">
      <c r="B20" s="21" t="s">
        <v>24</v>
      </c>
      <c r="C20" s="35"/>
      <c r="D20" s="35"/>
      <c r="E20" s="35"/>
      <c r="F20" s="35"/>
      <c r="G20" s="35"/>
      <c r="H20" s="35"/>
      <c r="I20" s="22">
        <f>IF(D20=0,0,H20/D20)</f>
        <v>0</v>
      </c>
      <c r="J20" s="22">
        <f t="shared" si="1"/>
        <v>0</v>
      </c>
    </row>
    <row r="21" spans="2:10" ht="48" customHeight="1" x14ac:dyDescent="0.25">
      <c r="B21" s="12" t="s">
        <v>69</v>
      </c>
      <c r="C21" s="36"/>
      <c r="D21" s="36"/>
      <c r="E21" s="36"/>
      <c r="F21" s="36"/>
      <c r="G21" s="36"/>
      <c r="H21" s="36"/>
      <c r="I21" s="11"/>
      <c r="J21" s="11">
        <f t="shared" si="1"/>
        <v>0</v>
      </c>
    </row>
    <row r="22" spans="2:10" ht="56.25" customHeight="1" thickBot="1" x14ac:dyDescent="0.3">
      <c r="B22" s="23" t="s">
        <v>70</v>
      </c>
      <c r="C22" s="37"/>
      <c r="D22" s="37"/>
      <c r="E22" s="37"/>
      <c r="F22" s="37"/>
      <c r="G22" s="37"/>
      <c r="H22" s="37"/>
      <c r="I22" s="24"/>
      <c r="J22" s="24">
        <f t="shared" si="1"/>
        <v>0</v>
      </c>
    </row>
    <row r="23" spans="2:10" ht="15.75" thickBot="1" x14ac:dyDescent="0.3">
      <c r="B23" s="25"/>
      <c r="C23" s="26"/>
      <c r="D23" s="26"/>
      <c r="E23" s="26"/>
      <c r="F23" s="26"/>
      <c r="G23" s="26"/>
      <c r="H23" s="26"/>
      <c r="I23" s="27"/>
      <c r="J23" s="27">
        <f t="shared" si="1"/>
        <v>0</v>
      </c>
    </row>
    <row r="24" spans="2:10" ht="15.75" thickBot="1" x14ac:dyDescent="0.3">
      <c r="B24" s="31" t="s">
        <v>58</v>
      </c>
      <c r="C24" s="32"/>
      <c r="D24" s="32"/>
      <c r="E24" s="32"/>
      <c r="F24" s="32"/>
      <c r="G24" s="32"/>
      <c r="H24" s="32"/>
      <c r="I24" s="33"/>
      <c r="J24" s="33">
        <f t="shared" si="1"/>
        <v>0</v>
      </c>
    </row>
    <row r="25" spans="2:10" ht="36" customHeight="1" x14ac:dyDescent="0.25">
      <c r="B25" s="18" t="s">
        <v>54</v>
      </c>
      <c r="C25" s="38"/>
      <c r="D25" s="38"/>
      <c r="E25" s="38"/>
      <c r="F25" s="38"/>
      <c r="G25" s="38"/>
      <c r="H25" s="38"/>
      <c r="I25" s="92">
        <f>IF(D25=0,0,H25-D25)</f>
        <v>0</v>
      </c>
      <c r="J25" s="92">
        <f>IF(E25=0,0,H25-E25)</f>
        <v>0</v>
      </c>
    </row>
    <row r="26" spans="2:10" ht="21.75" customHeight="1" x14ac:dyDescent="0.25">
      <c r="B26" s="28" t="s">
        <v>52</v>
      </c>
      <c r="C26" s="39"/>
      <c r="D26" s="39"/>
      <c r="E26" s="39"/>
      <c r="F26" s="39"/>
      <c r="G26" s="39"/>
      <c r="H26" s="39"/>
      <c r="I26" s="92">
        <f>IF(D26=0,0,H26-D26)</f>
        <v>0</v>
      </c>
      <c r="J26" s="92">
        <f t="shared" ref="J26:J29" si="8">IF(E26=0,0,H26-E26)</f>
        <v>0</v>
      </c>
    </row>
    <row r="27" spans="2:10" ht="24.75" customHeight="1" x14ac:dyDescent="0.25">
      <c r="B27" s="28" t="s">
        <v>53</v>
      </c>
      <c r="C27" s="39"/>
      <c r="D27" s="39"/>
      <c r="E27" s="39"/>
      <c r="F27" s="39"/>
      <c r="G27" s="39"/>
      <c r="H27" s="39"/>
      <c r="I27" s="92">
        <f>IF(D27=0,0,H27-D27)</f>
        <v>0</v>
      </c>
      <c r="J27" s="92">
        <f t="shared" si="8"/>
        <v>0</v>
      </c>
    </row>
    <row r="28" spans="2:10" ht="27.75" customHeight="1" x14ac:dyDescent="0.25">
      <c r="B28" s="10" t="s">
        <v>34</v>
      </c>
      <c r="C28" s="40"/>
      <c r="D28" s="40"/>
      <c r="E28" s="40"/>
      <c r="F28" s="40"/>
      <c r="G28" s="40"/>
      <c r="H28" s="40"/>
      <c r="I28" s="92">
        <f>IF(D28=0,0,H28-D28)</f>
        <v>0</v>
      </c>
      <c r="J28" s="92">
        <f t="shared" si="8"/>
        <v>0</v>
      </c>
    </row>
    <row r="29" spans="2:10" ht="48" customHeight="1" x14ac:dyDescent="0.25">
      <c r="B29" s="10" t="s">
        <v>47</v>
      </c>
      <c r="C29" s="40"/>
      <c r="D29" s="40"/>
      <c r="E29" s="40"/>
      <c r="F29" s="40"/>
      <c r="G29" s="40"/>
      <c r="H29" s="40"/>
      <c r="I29" s="92">
        <f>IF(D29=0,0,H29-D29)</f>
        <v>0</v>
      </c>
      <c r="J29" s="92">
        <f t="shared" si="8"/>
        <v>0</v>
      </c>
    </row>
    <row r="30" spans="2:10" ht="24" customHeight="1" x14ac:dyDescent="0.25">
      <c r="B30" s="10" t="s">
        <v>33</v>
      </c>
      <c r="C30" s="40"/>
      <c r="D30" s="40"/>
      <c r="E30" s="40"/>
      <c r="F30" s="40"/>
      <c r="G30" s="40"/>
      <c r="H30" s="40"/>
      <c r="I30" s="11">
        <f>IF(D30=0,0,H30/D30)</f>
        <v>0</v>
      </c>
      <c r="J30" s="11">
        <f t="shared" si="1"/>
        <v>0</v>
      </c>
    </row>
    <row r="31" spans="2:10" ht="29.25" customHeight="1" x14ac:dyDescent="0.25">
      <c r="B31" s="10" t="s">
        <v>55</v>
      </c>
      <c r="C31" s="40">
        <f t="shared" ref="C31:H31" si="9">IF(C29=0,0,C30/C29/12)</f>
        <v>0</v>
      </c>
      <c r="D31" s="40">
        <f t="shared" si="9"/>
        <v>0</v>
      </c>
      <c r="E31" s="40">
        <f t="shared" si="9"/>
        <v>0</v>
      </c>
      <c r="F31" s="40">
        <f t="shared" si="9"/>
        <v>0</v>
      </c>
      <c r="G31" s="40">
        <f t="shared" si="9"/>
        <v>0</v>
      </c>
      <c r="H31" s="40">
        <f t="shared" si="9"/>
        <v>0</v>
      </c>
      <c r="I31" s="11">
        <f>IF(D31=0,0,H31/D31)</f>
        <v>0</v>
      </c>
      <c r="J31" s="11">
        <f t="shared" si="1"/>
        <v>0</v>
      </c>
    </row>
    <row r="32" spans="2:10" ht="36.75" customHeight="1" x14ac:dyDescent="0.25">
      <c r="B32" s="15" t="s">
        <v>59</v>
      </c>
      <c r="C32" s="14"/>
      <c r="D32" s="14">
        <f>IF(C31=0,0,D31/C31*1-1)</f>
        <v>0</v>
      </c>
      <c r="E32" s="14">
        <f>IF(D31=0,0,E31/D31*1-1)</f>
        <v>0</v>
      </c>
      <c r="F32" s="14">
        <f>IF(E31=0,0,F31/E31*1-1)</f>
        <v>0</v>
      </c>
      <c r="G32" s="14">
        <f>IF(F31=0,0,G31/F31*1-1)</f>
        <v>0</v>
      </c>
      <c r="H32" s="14">
        <f>IF(G31=0,0,H31/G31*1-1)</f>
        <v>0</v>
      </c>
      <c r="I32" s="14">
        <f>IF(D32=0,0,H32-D32)</f>
        <v>0</v>
      </c>
      <c r="J32" s="14">
        <f>IF(E32=0,0,H32-E32)</f>
        <v>0</v>
      </c>
    </row>
    <row r="33" spans="1:10" ht="41.25" customHeight="1" x14ac:dyDescent="0.25">
      <c r="B33" s="10" t="s">
        <v>62</v>
      </c>
      <c r="C33" s="13">
        <f>IF(C$28=0,0,C4/C$28)</f>
        <v>0</v>
      </c>
      <c r="D33" s="13">
        <f>IF(D29=0,0,D4/D29)</f>
        <v>0</v>
      </c>
      <c r="E33" s="13">
        <f>IF(E29=0,0,E4/E29)</f>
        <v>0</v>
      </c>
      <c r="F33" s="13">
        <f>IF(F29=0,0,F4/F29)</f>
        <v>0</v>
      </c>
      <c r="G33" s="13">
        <f>IF(G29=0,0,G4/G29)</f>
        <v>0</v>
      </c>
      <c r="H33" s="13">
        <f>IF(H29=0,0,H4/H29)</f>
        <v>0</v>
      </c>
      <c r="I33" s="11">
        <f>IF(D33=0,0,H33/D33)</f>
        <v>0</v>
      </c>
      <c r="J33" s="11">
        <f t="shared" si="1"/>
        <v>0</v>
      </c>
    </row>
    <row r="34" spans="1:10" ht="21.95" hidden="1" customHeight="1" outlineLevel="1" x14ac:dyDescent="0.25">
      <c r="B34" s="10"/>
      <c r="C34" s="13"/>
      <c r="D34" s="13"/>
      <c r="E34" s="13"/>
      <c r="F34" s="13"/>
      <c r="G34" s="13"/>
      <c r="H34" s="13"/>
      <c r="I34" s="11"/>
      <c r="J34" s="11">
        <f t="shared" si="1"/>
        <v>0</v>
      </c>
    </row>
    <row r="35" spans="1:10" ht="43.5" hidden="1" customHeight="1" outlineLevel="1" x14ac:dyDescent="0.25">
      <c r="B35" s="15" t="s">
        <v>63</v>
      </c>
      <c r="C35" s="14"/>
      <c r="D35" s="14">
        <f>IF(C33=0,0,D33/C33*1-1)</f>
        <v>0</v>
      </c>
      <c r="E35" s="14">
        <f t="shared" ref="E35:H35" si="10">IF(D33=0,0,E33/D33*1-1)</f>
        <v>0</v>
      </c>
      <c r="F35" s="14">
        <f t="shared" si="10"/>
        <v>0</v>
      </c>
      <c r="G35" s="14">
        <f t="shared" si="10"/>
        <v>0</v>
      </c>
      <c r="H35" s="14">
        <f t="shared" si="10"/>
        <v>0</v>
      </c>
      <c r="I35" s="14">
        <f>IF(D35=0,0,H35-D35)</f>
        <v>0</v>
      </c>
      <c r="J35" s="14">
        <f t="shared" si="1"/>
        <v>0</v>
      </c>
    </row>
    <row r="36" spans="1:10" ht="47.25" customHeight="1" collapsed="1" thickBot="1" x14ac:dyDescent="0.3">
      <c r="B36" s="16" t="s">
        <v>64</v>
      </c>
      <c r="C36" s="17">
        <f t="shared" ref="C36:H36" si="11">C35-C32</f>
        <v>0</v>
      </c>
      <c r="D36" s="17">
        <f>D35-D32</f>
        <v>0</v>
      </c>
      <c r="E36" s="17">
        <f t="shared" si="11"/>
        <v>0</v>
      </c>
      <c r="F36" s="17">
        <f t="shared" si="11"/>
        <v>0</v>
      </c>
      <c r="G36" s="17">
        <f t="shared" si="11"/>
        <v>0</v>
      </c>
      <c r="H36" s="17">
        <f t="shared" si="11"/>
        <v>0</v>
      </c>
      <c r="I36" s="17">
        <f>I35-I32</f>
        <v>0</v>
      </c>
      <c r="J36" s="17">
        <f>J35-J32</f>
        <v>0</v>
      </c>
    </row>
    <row r="37" spans="1:10" ht="15.75" thickBot="1" x14ac:dyDescent="0.3">
      <c r="B37" s="31"/>
      <c r="C37" s="32"/>
      <c r="D37" s="32"/>
      <c r="E37" s="32"/>
      <c r="F37" s="32"/>
      <c r="G37" s="32"/>
      <c r="H37" s="32"/>
      <c r="I37" s="33"/>
      <c r="J37" s="33"/>
    </row>
    <row r="38" spans="1:10" ht="37.5" customHeight="1" x14ac:dyDescent="0.25">
      <c r="B38" s="51"/>
      <c r="C38" s="52"/>
      <c r="D38" s="52"/>
      <c r="E38" s="52"/>
      <c r="F38" s="52"/>
      <c r="G38" s="52"/>
      <c r="H38" s="52"/>
      <c r="I38" s="53"/>
      <c r="J38" s="53"/>
    </row>
    <row r="39" spans="1:10" s="3" customFormat="1" ht="25.5" hidden="1" customHeight="1" outlineLevel="1" thickBot="1" x14ac:dyDescent="0.3">
      <c r="B39" s="93" t="s">
        <v>57</v>
      </c>
      <c r="C39" s="94"/>
      <c r="D39" s="94"/>
      <c r="E39" s="94"/>
      <c r="F39" s="94"/>
      <c r="G39" s="94"/>
      <c r="H39" s="94"/>
      <c r="I39" s="95"/>
    </row>
    <row r="40" spans="1:10" s="3" customFormat="1" ht="25.5" hidden="1" customHeight="1" outlineLevel="1" x14ac:dyDescent="0.25">
      <c r="A40" s="96"/>
      <c r="B40" s="10"/>
      <c r="C40" s="97"/>
      <c r="D40" s="97"/>
      <c r="E40" s="97"/>
      <c r="F40" s="97"/>
      <c r="G40" s="97"/>
      <c r="H40" s="97"/>
      <c r="I40" s="98"/>
    </row>
    <row r="41" spans="1:10" s="3" customFormat="1" ht="28.5" hidden="1" customHeight="1" outlineLevel="1" x14ac:dyDescent="0.25">
      <c r="A41" s="96"/>
      <c r="B41" s="10"/>
      <c r="C41" s="99"/>
      <c r="D41" s="99"/>
      <c r="E41" s="99"/>
      <c r="F41" s="99"/>
      <c r="G41" s="99"/>
      <c r="H41" s="99"/>
      <c r="I41" s="98"/>
    </row>
    <row r="42" spans="1:10" ht="25.5" customHeight="1" collapsed="1" x14ac:dyDescent="0.25">
      <c r="B42" s="3"/>
      <c r="C42" s="3"/>
      <c r="D42" s="3"/>
      <c r="E42" s="3"/>
      <c r="F42" s="3"/>
      <c r="G42" s="3"/>
      <c r="H42" s="3"/>
      <c r="I42" s="3"/>
    </row>
    <row r="43" spans="1:10" ht="25.5" customHeight="1" x14ac:dyDescent="0.25">
      <c r="B43" s="3"/>
      <c r="C43" s="9"/>
      <c r="D43" s="3"/>
      <c r="E43" s="3"/>
      <c r="F43" s="3"/>
      <c r="G43" s="3"/>
      <c r="H43" s="3"/>
      <c r="I43" s="3"/>
    </row>
    <row r="44" spans="1:10" ht="28.5" customHeight="1" x14ac:dyDescent="0.25">
      <c r="B44" s="4" t="s">
        <v>31</v>
      </c>
      <c r="C44" s="3"/>
      <c r="D44" s="3"/>
      <c r="E44" s="3"/>
      <c r="F44" s="3"/>
      <c r="G44" s="3"/>
      <c r="H44" s="3"/>
      <c r="I44" s="3"/>
    </row>
    <row r="45" spans="1:10" ht="28.5" x14ac:dyDescent="0.25">
      <c r="B45" s="48" t="s">
        <v>20</v>
      </c>
      <c r="C45" s="48" t="str">
        <f t="shared" ref="C45:H45" si="12">C3</f>
        <v>2024 efectiv</v>
      </c>
      <c r="D45" s="48" t="str">
        <f t="shared" si="12"/>
        <v>2025 efectiv</v>
      </c>
      <c r="E45" s="48" t="str">
        <f t="shared" si="12"/>
        <v>Prognoza 2026</v>
      </c>
      <c r="F45" s="48" t="str">
        <f t="shared" si="12"/>
        <v>Prognoza 2027</v>
      </c>
      <c r="G45" s="48" t="str">
        <f t="shared" si="12"/>
        <v>Prognoza 2028</v>
      </c>
      <c r="H45" s="48" t="str">
        <f t="shared" si="12"/>
        <v>Prognoza 2029</v>
      </c>
      <c r="I45" s="2"/>
    </row>
    <row r="46" spans="1:10" ht="24.75" customHeight="1" x14ac:dyDescent="0.25">
      <c r="B46" s="29" t="s">
        <v>0</v>
      </c>
      <c r="C46" s="34"/>
      <c r="D46" s="34"/>
      <c r="E46" s="34"/>
      <c r="F46" s="34"/>
      <c r="G46" s="34"/>
      <c r="H46" s="34"/>
      <c r="I46" s="3"/>
    </row>
    <row r="47" spans="1:10" ht="24" customHeight="1" x14ac:dyDescent="0.25">
      <c r="B47" s="30" t="s">
        <v>74</v>
      </c>
      <c r="C47" s="34"/>
      <c r="D47" s="34"/>
      <c r="E47" s="34"/>
      <c r="F47" s="34"/>
      <c r="G47" s="34"/>
      <c r="H47" s="34"/>
      <c r="I47" s="3"/>
    </row>
    <row r="48" spans="1:10" ht="24" customHeight="1" x14ac:dyDescent="0.25">
      <c r="B48" s="30" t="s">
        <v>1</v>
      </c>
      <c r="C48" s="34"/>
      <c r="D48" s="34"/>
      <c r="E48" s="34"/>
      <c r="F48" s="34"/>
      <c r="G48" s="34"/>
      <c r="H48" s="34"/>
      <c r="I48" s="3"/>
    </row>
    <row r="49" spans="2:9" ht="29.25" customHeight="1" x14ac:dyDescent="0.25">
      <c r="B49" s="30" t="s">
        <v>2</v>
      </c>
      <c r="C49" s="34"/>
      <c r="D49" s="34"/>
      <c r="E49" s="34"/>
      <c r="F49" s="34"/>
      <c r="G49" s="34"/>
      <c r="H49" s="34"/>
      <c r="I49" s="3"/>
    </row>
    <row r="50" spans="2:9" ht="19.5" customHeight="1" x14ac:dyDescent="0.25">
      <c r="B50" s="30" t="s">
        <v>75</v>
      </c>
      <c r="C50" s="34"/>
      <c r="D50" s="34"/>
      <c r="E50" s="34"/>
      <c r="F50" s="34"/>
      <c r="G50" s="34"/>
      <c r="H50" s="34"/>
      <c r="I50" s="3"/>
    </row>
    <row r="51" spans="2:9" ht="21" customHeight="1" x14ac:dyDescent="0.25">
      <c r="B51" s="30" t="s">
        <v>3</v>
      </c>
      <c r="C51" s="34"/>
      <c r="D51" s="34"/>
      <c r="E51" s="34"/>
      <c r="F51" s="34"/>
      <c r="G51" s="34"/>
      <c r="H51" s="34"/>
      <c r="I51" s="3"/>
    </row>
    <row r="52" spans="2:9" ht="20.25" customHeight="1" x14ac:dyDescent="0.25">
      <c r="B52" s="30" t="s">
        <v>4</v>
      </c>
      <c r="C52" s="34"/>
      <c r="D52" s="34"/>
      <c r="E52" s="34"/>
      <c r="F52" s="34"/>
      <c r="G52" s="34"/>
      <c r="H52" s="34"/>
      <c r="I52" s="3"/>
    </row>
    <row r="53" spans="2:9" x14ac:dyDescent="0.25">
      <c r="B53" s="30" t="s">
        <v>5</v>
      </c>
      <c r="C53" s="34"/>
      <c r="D53" s="34"/>
      <c r="E53" s="34"/>
      <c r="F53" s="34"/>
      <c r="G53" s="34"/>
      <c r="H53" s="34"/>
      <c r="I53" s="3"/>
    </row>
    <row r="54" spans="2:9" ht="36.4" customHeight="1" x14ac:dyDescent="0.25">
      <c r="B54" s="49" t="s">
        <v>6</v>
      </c>
      <c r="C54" s="50">
        <f t="shared" ref="C54:H54" si="13">C47+C52-C48-C49-C50-C51-C53</f>
        <v>0</v>
      </c>
      <c r="D54" s="50">
        <f t="shared" si="13"/>
        <v>0</v>
      </c>
      <c r="E54" s="50">
        <f t="shared" si="13"/>
        <v>0</v>
      </c>
      <c r="F54" s="50">
        <f t="shared" si="13"/>
        <v>0</v>
      </c>
      <c r="G54" s="50">
        <f t="shared" si="13"/>
        <v>0</v>
      </c>
      <c r="H54" s="50">
        <f t="shared" si="13"/>
        <v>0</v>
      </c>
      <c r="I54" s="3"/>
    </row>
    <row r="55" spans="2:9" x14ac:dyDescent="0.25">
      <c r="B55" s="29" t="s">
        <v>7</v>
      </c>
      <c r="C55" s="34"/>
      <c r="D55" s="34"/>
      <c r="E55" s="34"/>
      <c r="F55" s="34"/>
      <c r="G55" s="34"/>
      <c r="H55" s="34"/>
      <c r="I55" s="3"/>
    </row>
    <row r="56" spans="2:9" ht="24" customHeight="1" x14ac:dyDescent="0.25">
      <c r="B56" s="30" t="s">
        <v>76</v>
      </c>
      <c r="C56" s="34"/>
      <c r="D56" s="34"/>
      <c r="E56" s="34"/>
      <c r="F56" s="34"/>
      <c r="G56" s="34"/>
      <c r="H56" s="34"/>
      <c r="I56" s="3"/>
    </row>
    <row r="57" spans="2:9" ht="24" customHeight="1" x14ac:dyDescent="0.25">
      <c r="B57" s="30" t="s">
        <v>8</v>
      </c>
      <c r="C57" s="34"/>
      <c r="D57" s="34"/>
      <c r="E57" s="34"/>
      <c r="F57" s="34"/>
      <c r="G57" s="34"/>
      <c r="H57" s="34"/>
      <c r="I57" s="3"/>
    </row>
    <row r="58" spans="2:9" ht="21" customHeight="1" x14ac:dyDescent="0.25">
      <c r="B58" s="30" t="s">
        <v>77</v>
      </c>
      <c r="C58" s="34"/>
      <c r="D58" s="34"/>
      <c r="E58" s="34"/>
      <c r="F58" s="34"/>
      <c r="G58" s="34"/>
      <c r="H58" s="34"/>
      <c r="I58" s="3"/>
    </row>
    <row r="59" spans="2:9" ht="20.25" customHeight="1" x14ac:dyDescent="0.25">
      <c r="B59" s="30" t="s">
        <v>9</v>
      </c>
      <c r="C59" s="34"/>
      <c r="D59" s="34"/>
      <c r="E59" s="34"/>
      <c r="F59" s="34"/>
      <c r="G59" s="34"/>
      <c r="H59" s="34"/>
      <c r="I59" s="3"/>
    </row>
    <row r="60" spans="2:9" ht="21" customHeight="1" x14ac:dyDescent="0.25">
      <c r="B60" s="30" t="s">
        <v>10</v>
      </c>
      <c r="C60" s="34"/>
      <c r="D60" s="34"/>
      <c r="E60" s="34"/>
      <c r="F60" s="34"/>
      <c r="G60" s="34"/>
      <c r="H60" s="34"/>
      <c r="I60" s="3"/>
    </row>
    <row r="61" spans="2:9" ht="48.95" customHeight="1" x14ac:dyDescent="0.25">
      <c r="B61" s="49" t="s">
        <v>11</v>
      </c>
      <c r="C61" s="50">
        <f t="shared" ref="C61:H61" si="14">C56+C58+C60-C57-C59</f>
        <v>0</v>
      </c>
      <c r="D61" s="50">
        <f t="shared" si="14"/>
        <v>0</v>
      </c>
      <c r="E61" s="50">
        <f t="shared" si="14"/>
        <v>0</v>
      </c>
      <c r="F61" s="50">
        <f t="shared" si="14"/>
        <v>0</v>
      </c>
      <c r="G61" s="50">
        <f t="shared" si="14"/>
        <v>0</v>
      </c>
      <c r="H61" s="50">
        <f t="shared" si="14"/>
        <v>0</v>
      </c>
      <c r="I61" s="3"/>
    </row>
    <row r="62" spans="2:9" x14ac:dyDescent="0.25">
      <c r="B62" s="29" t="s">
        <v>12</v>
      </c>
      <c r="C62" s="34"/>
      <c r="D62" s="34"/>
      <c r="E62" s="34"/>
      <c r="F62" s="34"/>
      <c r="G62" s="34"/>
      <c r="H62" s="34"/>
      <c r="I62" s="3"/>
    </row>
    <row r="63" spans="2:9" ht="31.5" customHeight="1" x14ac:dyDescent="0.25">
      <c r="B63" s="30" t="s">
        <v>28</v>
      </c>
      <c r="C63" s="34"/>
      <c r="D63" s="34"/>
      <c r="E63" s="34"/>
      <c r="F63" s="34"/>
      <c r="G63" s="34"/>
      <c r="H63" s="34"/>
      <c r="I63" s="3"/>
    </row>
    <row r="64" spans="2:9" ht="22.5" customHeight="1" x14ac:dyDescent="0.25">
      <c r="B64" s="30" t="s">
        <v>26</v>
      </c>
      <c r="C64" s="34"/>
      <c r="D64" s="34"/>
      <c r="E64" s="34"/>
      <c r="F64" s="34"/>
      <c r="G64" s="34"/>
      <c r="H64" s="34"/>
      <c r="I64" s="3"/>
    </row>
    <row r="65" spans="2:9" ht="30.75" customHeight="1" x14ac:dyDescent="0.25">
      <c r="B65" s="30" t="s">
        <v>27</v>
      </c>
      <c r="C65" s="34">
        <v>0</v>
      </c>
      <c r="D65" s="34">
        <v>0</v>
      </c>
      <c r="E65" s="34"/>
      <c r="F65" s="34"/>
      <c r="G65" s="34"/>
      <c r="H65" s="34"/>
      <c r="I65" s="3"/>
    </row>
    <row r="66" spans="2:9" ht="27" customHeight="1" x14ac:dyDescent="0.25">
      <c r="B66" s="30" t="s">
        <v>67</v>
      </c>
      <c r="C66" s="34"/>
      <c r="D66" s="34"/>
      <c r="E66" s="34"/>
      <c r="F66" s="34"/>
      <c r="G66" s="34"/>
      <c r="H66" s="34"/>
      <c r="I66" s="3"/>
    </row>
    <row r="67" spans="2:9" ht="17.25" customHeight="1" x14ac:dyDescent="0.25">
      <c r="B67" s="30" t="s">
        <v>29</v>
      </c>
      <c r="C67" s="34"/>
      <c r="D67" s="34"/>
      <c r="E67" s="34"/>
      <c r="F67" s="34"/>
      <c r="G67" s="34"/>
      <c r="H67" s="34"/>
      <c r="I67" s="3"/>
    </row>
    <row r="68" spans="2:9" ht="29.25" customHeight="1" x14ac:dyDescent="0.25">
      <c r="B68" s="30" t="s">
        <v>13</v>
      </c>
      <c r="C68" s="34"/>
      <c r="D68" s="34"/>
      <c r="E68" s="34"/>
      <c r="F68" s="34"/>
      <c r="G68" s="34"/>
      <c r="H68" s="34"/>
      <c r="I68" s="3"/>
    </row>
    <row r="69" spans="2:9" ht="19.5" customHeight="1" x14ac:dyDescent="0.25">
      <c r="B69" s="30" t="s">
        <v>14</v>
      </c>
      <c r="C69" s="34"/>
      <c r="D69" s="34"/>
      <c r="E69" s="34"/>
      <c r="F69" s="34"/>
      <c r="G69" s="34"/>
      <c r="H69" s="34"/>
      <c r="I69" s="3"/>
    </row>
    <row r="70" spans="2:9" ht="18.75" customHeight="1" x14ac:dyDescent="0.25">
      <c r="B70" s="30" t="s">
        <v>15</v>
      </c>
      <c r="C70" s="34"/>
      <c r="D70" s="34"/>
      <c r="E70" s="34"/>
      <c r="F70" s="34"/>
      <c r="G70" s="34"/>
      <c r="H70" s="34"/>
      <c r="I70" s="3"/>
    </row>
    <row r="71" spans="2:9" ht="21" customHeight="1" x14ac:dyDescent="0.25">
      <c r="B71" s="30" t="s">
        <v>16</v>
      </c>
      <c r="C71" s="34"/>
      <c r="D71" s="34"/>
      <c r="E71" s="34"/>
      <c r="F71" s="34"/>
      <c r="G71" s="34"/>
      <c r="H71" s="34"/>
      <c r="I71" s="3"/>
    </row>
    <row r="72" spans="2:9" ht="39.75" customHeight="1" x14ac:dyDescent="0.25">
      <c r="B72" s="49" t="s">
        <v>17</v>
      </c>
      <c r="C72" s="50">
        <f t="shared" ref="C72:H72" si="15">C63+C64+C65+C66+C67+C70+C71-C68-C69</f>
        <v>0</v>
      </c>
      <c r="D72" s="50">
        <f t="shared" si="15"/>
        <v>0</v>
      </c>
      <c r="E72" s="50">
        <f t="shared" si="15"/>
        <v>0</v>
      </c>
      <c r="F72" s="50">
        <f t="shared" si="15"/>
        <v>0</v>
      </c>
      <c r="G72" s="50">
        <f t="shared" si="15"/>
        <v>0</v>
      </c>
      <c r="H72" s="50">
        <f t="shared" si="15"/>
        <v>0</v>
      </c>
      <c r="I72" s="3"/>
    </row>
    <row r="73" spans="2:9" ht="35.25" customHeight="1" x14ac:dyDescent="0.25">
      <c r="B73" s="49" t="s">
        <v>18</v>
      </c>
      <c r="C73" s="50">
        <f t="shared" ref="C73:H73" si="16">C54+C61+C72</f>
        <v>0</v>
      </c>
      <c r="D73" s="50">
        <f t="shared" si="16"/>
        <v>0</v>
      </c>
      <c r="E73" s="50">
        <f t="shared" si="16"/>
        <v>0</v>
      </c>
      <c r="F73" s="50">
        <f t="shared" si="16"/>
        <v>0</v>
      </c>
      <c r="G73" s="50">
        <f t="shared" si="16"/>
        <v>0</v>
      </c>
      <c r="H73" s="50">
        <f t="shared" si="16"/>
        <v>0</v>
      </c>
      <c r="I73" s="3"/>
    </row>
    <row r="74" spans="2:9" ht="33" customHeight="1" x14ac:dyDescent="0.25">
      <c r="B74" s="30" t="s">
        <v>19</v>
      </c>
      <c r="C74" s="34"/>
      <c r="D74" s="34"/>
      <c r="E74" s="34"/>
      <c r="F74" s="34"/>
      <c r="G74" s="34"/>
      <c r="H74" s="34"/>
      <c r="I74" s="3"/>
    </row>
    <row r="75" spans="2:9" ht="34.5" customHeight="1" x14ac:dyDescent="0.25">
      <c r="B75" s="30" t="s">
        <v>30</v>
      </c>
      <c r="C75" s="34"/>
      <c r="D75" s="34">
        <f>C76</f>
        <v>0</v>
      </c>
      <c r="E75" s="34">
        <f>D76</f>
        <v>0</v>
      </c>
      <c r="F75" s="34">
        <f>E76</f>
        <v>0</v>
      </c>
      <c r="G75" s="34">
        <f>F76</f>
        <v>0</v>
      </c>
      <c r="H75" s="34">
        <f>G76</f>
        <v>0</v>
      </c>
      <c r="I75" s="3"/>
    </row>
    <row r="76" spans="2:9" ht="40.5" customHeight="1" x14ac:dyDescent="0.25">
      <c r="B76" s="49" t="s">
        <v>65</v>
      </c>
      <c r="C76" s="50">
        <f t="shared" ref="C76:H76" si="17">C73+C74+C75</f>
        <v>0</v>
      </c>
      <c r="D76" s="50">
        <f>D73+D74+D75</f>
        <v>0</v>
      </c>
      <c r="E76" s="50">
        <f t="shared" si="17"/>
        <v>0</v>
      </c>
      <c r="F76" s="50">
        <f t="shared" si="17"/>
        <v>0</v>
      </c>
      <c r="G76" s="50">
        <f t="shared" si="17"/>
        <v>0</v>
      </c>
      <c r="H76" s="50">
        <f t="shared" si="17"/>
        <v>0</v>
      </c>
      <c r="I76" s="3"/>
    </row>
    <row r="77" spans="2:9" s="1" customFormat="1" x14ac:dyDescent="0.25"/>
    <row r="78" spans="2:9" s="1" customFormat="1" x14ac:dyDescent="0.25"/>
    <row r="79" spans="2:9" s="1" customFormat="1" ht="21.75" hidden="1" customHeight="1" outlineLevel="1" thickBot="1" x14ac:dyDescent="0.3">
      <c r="B79" s="93" t="s">
        <v>91</v>
      </c>
      <c r="C79" s="94"/>
      <c r="D79" s="94"/>
      <c r="E79" s="94"/>
      <c r="F79" s="94"/>
      <c r="G79" s="94"/>
      <c r="H79" s="94"/>
      <c r="I79" s="95"/>
    </row>
    <row r="80" spans="2:9" s="1" customFormat="1" hidden="1" outlineLevel="1" x14ac:dyDescent="0.25"/>
    <row r="81" spans="2:9" s="100" customFormat="1" ht="30.75" hidden="1" customHeight="1" outlineLevel="1" x14ac:dyDescent="0.25">
      <c r="B81" s="101" t="s">
        <v>20</v>
      </c>
      <c r="C81" s="101"/>
      <c r="D81" s="102" t="s">
        <v>92</v>
      </c>
      <c r="E81" s="102" t="str">
        <f>E3</f>
        <v>Prognoza 2026</v>
      </c>
      <c r="F81" s="102" t="str">
        <f>F3</f>
        <v>Prognoza 2027</v>
      </c>
      <c r="G81" s="102" t="str">
        <f>G3</f>
        <v>Prognoza 2028</v>
      </c>
      <c r="H81" s="102" t="str">
        <f>H3</f>
        <v>Prognoza 2029</v>
      </c>
      <c r="I81" s="101" t="s">
        <v>93</v>
      </c>
    </row>
    <row r="82" spans="2:9" s="3" customFormat="1" ht="25.5" hidden="1" customHeight="1" outlineLevel="1" x14ac:dyDescent="0.25">
      <c r="B82" s="103" t="s">
        <v>94</v>
      </c>
      <c r="C82" s="103"/>
      <c r="D82" s="104">
        <f>'Articole de investiții'!G58+'Articole de investiții'!G70</f>
        <v>0</v>
      </c>
      <c r="E82" s="104"/>
      <c r="F82" s="104"/>
      <c r="G82" s="104"/>
      <c r="H82" s="104"/>
      <c r="I82" s="104">
        <f>SUM(D82:H82)</f>
        <v>0</v>
      </c>
    </row>
    <row r="83" spans="2:9" s="3" customFormat="1" ht="51" hidden="1" outlineLevel="1" x14ac:dyDescent="0.25">
      <c r="B83" s="30" t="s">
        <v>95</v>
      </c>
      <c r="C83" s="103"/>
      <c r="D83" s="104">
        <f>-D82</f>
        <v>0</v>
      </c>
      <c r="E83" s="104">
        <f>E73+E68+E50</f>
        <v>0</v>
      </c>
      <c r="F83" s="104">
        <f>F73+F68+F50</f>
        <v>0</v>
      </c>
      <c r="G83" s="104">
        <f>G73+G68+G50</f>
        <v>0</v>
      </c>
      <c r="H83" s="104">
        <f>H73+H68+H50</f>
        <v>0</v>
      </c>
      <c r="I83" s="104">
        <f>SUM(D83:H83)</f>
        <v>0</v>
      </c>
    </row>
    <row r="84" spans="2:9" s="3" customFormat="1" ht="28.5" hidden="1" customHeight="1" outlineLevel="1" x14ac:dyDescent="0.25">
      <c r="B84" s="103" t="s">
        <v>96</v>
      </c>
      <c r="C84" s="103"/>
      <c r="D84" s="104">
        <f>D83</f>
        <v>0</v>
      </c>
      <c r="E84" s="104">
        <f>D84+E83</f>
        <v>0</v>
      </c>
      <c r="F84" s="104">
        <f>E84+F83</f>
        <v>0</v>
      </c>
      <c r="G84" s="104">
        <f>F84+G83</f>
        <v>0</v>
      </c>
      <c r="H84" s="104">
        <f>G84+H83</f>
        <v>0</v>
      </c>
      <c r="I84" s="104">
        <f>H84</f>
        <v>0</v>
      </c>
    </row>
    <row r="85" spans="2:9" s="3" customFormat="1" ht="15" hidden="1" customHeight="1" outlineLevel="1" x14ac:dyDescent="0.25">
      <c r="D85" s="105"/>
      <c r="E85" s="105"/>
      <c r="F85" s="105"/>
      <c r="G85" s="105"/>
      <c r="H85" s="105"/>
      <c r="I85" s="105"/>
    </row>
    <row r="86" spans="2:9" s="106" customFormat="1" ht="24" hidden="1" customHeight="1" outlineLevel="1" thickBot="1" x14ac:dyDescent="0.3">
      <c r="B86" s="107" t="s">
        <v>97</v>
      </c>
      <c r="C86" s="107"/>
      <c r="D86" s="107"/>
      <c r="E86" s="108"/>
      <c r="F86" s="109"/>
      <c r="G86" s="109"/>
      <c r="H86" s="109"/>
      <c r="I86" s="110" t="e">
        <f>(F16+G16+H16+F21+G21+H21+F22+G22+H22)/$D$82</f>
        <v>#DIV/0!</v>
      </c>
    </row>
    <row r="87" spans="2:9" s="3" customFormat="1" hidden="1" outlineLevel="1" x14ac:dyDescent="0.25">
      <c r="C87" s="111"/>
    </row>
    <row r="88" spans="2:9" s="3" customFormat="1" ht="27.75" hidden="1" customHeight="1" outlineLevel="1" thickBot="1" x14ac:dyDescent="0.3">
      <c r="B88" s="112" t="s">
        <v>98</v>
      </c>
      <c r="C88" s="113">
        <f>NPV(C89,E83:H83)+D83</f>
        <v>0</v>
      </c>
      <c r="D88" s="114" t="s">
        <v>99</v>
      </c>
      <c r="E88" s="115"/>
      <c r="F88" s="115"/>
      <c r="G88" s="115"/>
      <c r="H88" s="115"/>
      <c r="I88" s="115"/>
    </row>
    <row r="89" spans="2:9" s="3" customFormat="1" ht="19.5" hidden="1" customHeight="1" outlineLevel="1" x14ac:dyDescent="0.25">
      <c r="B89" s="116" t="s">
        <v>100</v>
      </c>
      <c r="C89" s="117">
        <v>0.11</v>
      </c>
      <c r="D89" s="118"/>
    </row>
    <row r="90" spans="2:9" s="3" customFormat="1" ht="24.75" hidden="1" customHeight="1" outlineLevel="1" thickBot="1" x14ac:dyDescent="0.3">
      <c r="B90" s="112" t="s">
        <v>101</v>
      </c>
      <c r="C90" s="119" t="e">
        <f>IRR(D83:H83)</f>
        <v>#NUM!</v>
      </c>
      <c r="D90" s="114" t="s">
        <v>102</v>
      </c>
      <c r="E90" s="115"/>
      <c r="F90" s="115"/>
      <c r="G90" s="115"/>
      <c r="H90" s="115"/>
      <c r="I90" s="115"/>
    </row>
    <row r="91" spans="2:9" s="3" customFormat="1" hidden="1" outlineLevel="1" x14ac:dyDescent="0.25">
      <c r="D91" s="118"/>
    </row>
    <row r="92" spans="2:9" s="3" customFormat="1" ht="29.25" hidden="1" outlineLevel="1" thickBot="1" x14ac:dyDescent="0.3">
      <c r="B92" s="120" t="s">
        <v>103</v>
      </c>
      <c r="C92" s="121"/>
      <c r="D92" s="114"/>
      <c r="E92" s="115"/>
      <c r="F92" s="115"/>
      <c r="G92" s="115"/>
      <c r="H92" s="115"/>
      <c r="I92" s="115"/>
    </row>
    <row r="93" spans="2:9" s="1" customFormat="1" hidden="1" outlineLevel="1" x14ac:dyDescent="0.25"/>
    <row r="94" spans="2:9" s="1" customFormat="1" hidden="1" outlineLevel="1" x14ac:dyDescent="0.25">
      <c r="B94" s="122" t="s">
        <v>104</v>
      </c>
    </row>
    <row r="95" spans="2:9" s="1" customFormat="1" hidden="1" outlineLevel="1" x14ac:dyDescent="0.25"/>
    <row r="96" spans="2:9" collapsed="1" x14ac:dyDescent="0.25"/>
    <row r="98" spans="2:14" ht="60" hidden="1" outlineLevel="1" x14ac:dyDescent="0.25">
      <c r="B98" s="126"/>
      <c r="C98" s="125">
        <v>2025</v>
      </c>
      <c r="D98" s="125">
        <v>2026</v>
      </c>
      <c r="E98" s="125">
        <v>2027</v>
      </c>
      <c r="F98" s="125">
        <v>2028</v>
      </c>
      <c r="G98" s="125">
        <v>2029</v>
      </c>
      <c r="H98" s="125" t="s">
        <v>116</v>
      </c>
      <c r="I98" s="125" t="s">
        <v>1405</v>
      </c>
      <c r="K98" s="419" t="s">
        <v>89</v>
      </c>
      <c r="L98" s="419" t="s">
        <v>90</v>
      </c>
      <c r="M98" s="419" t="s">
        <v>1447</v>
      </c>
      <c r="N98" s="419" t="s">
        <v>1448</v>
      </c>
    </row>
    <row r="99" spans="2:14" hidden="1" outlineLevel="1" x14ac:dyDescent="0.25">
      <c r="B99" s="103" t="s">
        <v>110</v>
      </c>
      <c r="C99" s="128">
        <f>D4</f>
        <v>0</v>
      </c>
      <c r="D99" s="128"/>
      <c r="E99" s="128">
        <f>F4</f>
        <v>0</v>
      </c>
      <c r="F99" s="128">
        <f>G4</f>
        <v>0</v>
      </c>
      <c r="G99" s="128">
        <f>H4</f>
        <v>0</v>
      </c>
      <c r="H99" s="127" t="e">
        <f>AVERAGE(K99:N99)*100</f>
        <v>#DIV/0!</v>
      </c>
      <c r="I99" s="127" t="e">
        <f>G99/C99*100</f>
        <v>#DIV/0!</v>
      </c>
      <c r="K99" s="420">
        <f>IF(C99=0,0,(D99-C99)/C99)</f>
        <v>0</v>
      </c>
      <c r="L99" s="420" t="e">
        <f>(E99-D99)/D99</f>
        <v>#DIV/0!</v>
      </c>
      <c r="M99" s="420" t="e">
        <f>(F99-E99)/E99</f>
        <v>#DIV/0!</v>
      </c>
      <c r="N99" s="420" t="e">
        <f>(G99-F99)/F99</f>
        <v>#DIV/0!</v>
      </c>
    </row>
    <row r="100" spans="2:14" hidden="1" outlineLevel="1" x14ac:dyDescent="0.25">
      <c r="B100" s="103" t="s">
        <v>117</v>
      </c>
      <c r="C100" s="129">
        <f>D12</f>
        <v>0</v>
      </c>
      <c r="D100" s="129">
        <f>E12</f>
        <v>0</v>
      </c>
      <c r="E100" s="129">
        <f>F12</f>
        <v>0</v>
      </c>
      <c r="F100" s="129">
        <f>G12</f>
        <v>0</v>
      </c>
      <c r="G100" s="129">
        <f>H12</f>
        <v>0</v>
      </c>
      <c r="H100" s="127" t="e">
        <f t="shared" ref="H100:H106" si="18">AVERAGE(K100:N100)*100</f>
        <v>#DIV/0!</v>
      </c>
      <c r="I100" s="127" t="e">
        <f t="shared" ref="I100:I106" si="19">G100/C100*100</f>
        <v>#DIV/0!</v>
      </c>
      <c r="K100" s="420">
        <f t="shared" ref="K100:K106" si="20">IF(C100=0,0,(D100-C100)/C100)</f>
        <v>0</v>
      </c>
      <c r="L100" s="420" t="e">
        <f t="shared" ref="L100:N106" si="21">(E100-D100)/D100</f>
        <v>#DIV/0!</v>
      </c>
      <c r="M100" s="420" t="e">
        <f t="shared" si="21"/>
        <v>#DIV/0!</v>
      </c>
      <c r="N100" s="420" t="e">
        <f t="shared" si="21"/>
        <v>#DIV/0!</v>
      </c>
    </row>
    <row r="101" spans="2:14" hidden="1" outlineLevel="1" x14ac:dyDescent="0.25">
      <c r="B101" s="103" t="s">
        <v>118</v>
      </c>
      <c r="C101" s="130">
        <f t="shared" ref="C101:G102" si="22">D15</f>
        <v>0</v>
      </c>
      <c r="D101" s="130">
        <f t="shared" si="22"/>
        <v>0</v>
      </c>
      <c r="E101" s="130">
        <f t="shared" si="22"/>
        <v>0</v>
      </c>
      <c r="F101" s="130">
        <f t="shared" si="22"/>
        <v>0</v>
      </c>
      <c r="G101" s="130">
        <f t="shared" si="22"/>
        <v>0</v>
      </c>
      <c r="H101" s="127" t="e">
        <f t="shared" si="18"/>
        <v>#DIV/0!</v>
      </c>
      <c r="I101" s="127" t="e">
        <f t="shared" si="19"/>
        <v>#DIV/0!</v>
      </c>
      <c r="K101" s="420">
        <f t="shared" si="20"/>
        <v>0</v>
      </c>
      <c r="L101" s="420" t="e">
        <f t="shared" si="21"/>
        <v>#DIV/0!</v>
      </c>
      <c r="M101" s="420" t="e">
        <f t="shared" si="21"/>
        <v>#DIV/0!</v>
      </c>
      <c r="N101" s="420" t="e">
        <f t="shared" si="21"/>
        <v>#DIV/0!</v>
      </c>
    </row>
    <row r="102" spans="2:14" hidden="1" outlineLevel="1" x14ac:dyDescent="0.25">
      <c r="B102" s="103" t="s">
        <v>111</v>
      </c>
      <c r="C102" s="129">
        <f t="shared" si="22"/>
        <v>0</v>
      </c>
      <c r="D102" s="129">
        <f t="shared" si="22"/>
        <v>0</v>
      </c>
      <c r="E102" s="129">
        <f t="shared" si="22"/>
        <v>0</v>
      </c>
      <c r="F102" s="129">
        <f t="shared" si="22"/>
        <v>0</v>
      </c>
      <c r="G102" s="129">
        <f t="shared" si="22"/>
        <v>0</v>
      </c>
      <c r="H102" s="127" t="e">
        <f t="shared" si="18"/>
        <v>#DIV/0!</v>
      </c>
      <c r="I102" s="127" t="e">
        <f t="shared" si="19"/>
        <v>#DIV/0!</v>
      </c>
      <c r="K102" s="420">
        <f t="shared" si="20"/>
        <v>0</v>
      </c>
      <c r="L102" s="420" t="e">
        <f t="shared" si="21"/>
        <v>#DIV/0!</v>
      </c>
      <c r="M102" s="420" t="e">
        <f t="shared" si="21"/>
        <v>#DIV/0!</v>
      </c>
      <c r="N102" s="420" t="e">
        <f t="shared" si="21"/>
        <v>#DIV/0!</v>
      </c>
    </row>
    <row r="103" spans="2:14" hidden="1" outlineLevel="1" x14ac:dyDescent="0.25">
      <c r="B103" s="103" t="s">
        <v>112</v>
      </c>
      <c r="C103" s="129">
        <f>D20</f>
        <v>0</v>
      </c>
      <c r="D103" s="129">
        <f>E20</f>
        <v>0</v>
      </c>
      <c r="E103" s="129">
        <f>F20</f>
        <v>0</v>
      </c>
      <c r="F103" s="129">
        <f>G20</f>
        <v>0</v>
      </c>
      <c r="G103" s="129">
        <f>H20</f>
        <v>0</v>
      </c>
      <c r="H103" s="127" t="e">
        <f t="shared" si="18"/>
        <v>#DIV/0!</v>
      </c>
      <c r="I103" s="127" t="e">
        <f t="shared" si="19"/>
        <v>#DIV/0!</v>
      </c>
      <c r="K103" s="420">
        <f t="shared" si="20"/>
        <v>0</v>
      </c>
      <c r="L103" s="420" t="e">
        <f t="shared" si="21"/>
        <v>#DIV/0!</v>
      </c>
      <c r="M103" s="420" t="e">
        <f t="shared" si="21"/>
        <v>#DIV/0!</v>
      </c>
      <c r="N103" s="420" t="e">
        <f t="shared" si="21"/>
        <v>#DIV/0!</v>
      </c>
    </row>
    <row r="104" spans="2:14" hidden="1" outlineLevel="1" x14ac:dyDescent="0.25">
      <c r="B104" s="103" t="s">
        <v>113</v>
      </c>
      <c r="C104" s="130">
        <f>D25</f>
        <v>0</v>
      </c>
      <c r="D104" s="130">
        <f>E25</f>
        <v>0</v>
      </c>
      <c r="E104" s="130">
        <f>F25</f>
        <v>0</v>
      </c>
      <c r="F104" s="130">
        <f>G25</f>
        <v>0</v>
      </c>
      <c r="G104" s="130">
        <f>H25</f>
        <v>0</v>
      </c>
      <c r="H104" s="127" t="e">
        <f t="shared" si="18"/>
        <v>#DIV/0!</v>
      </c>
      <c r="I104" s="127" t="e">
        <f t="shared" si="19"/>
        <v>#DIV/0!</v>
      </c>
      <c r="K104" s="420">
        <f t="shared" si="20"/>
        <v>0</v>
      </c>
      <c r="L104" s="420" t="e">
        <f t="shared" si="21"/>
        <v>#DIV/0!</v>
      </c>
      <c r="M104" s="420" t="e">
        <f t="shared" si="21"/>
        <v>#DIV/0!</v>
      </c>
      <c r="N104" s="420" t="e">
        <f t="shared" si="21"/>
        <v>#DIV/0!</v>
      </c>
    </row>
    <row r="105" spans="2:14" hidden="1" outlineLevel="1" x14ac:dyDescent="0.25">
      <c r="B105" s="103" t="s">
        <v>114</v>
      </c>
      <c r="C105" s="130">
        <f>D33</f>
        <v>0</v>
      </c>
      <c r="D105" s="130">
        <f>E33</f>
        <v>0</v>
      </c>
      <c r="E105" s="130">
        <f>F33</f>
        <v>0</v>
      </c>
      <c r="F105" s="130">
        <f>G33</f>
        <v>0</v>
      </c>
      <c r="G105" s="130">
        <f>H33</f>
        <v>0</v>
      </c>
      <c r="H105" s="127" t="e">
        <f t="shared" si="18"/>
        <v>#DIV/0!</v>
      </c>
      <c r="I105" s="127" t="e">
        <f t="shared" si="19"/>
        <v>#DIV/0!</v>
      </c>
      <c r="K105" s="420">
        <f t="shared" si="20"/>
        <v>0</v>
      </c>
      <c r="L105" s="420" t="e">
        <f t="shared" si="21"/>
        <v>#DIV/0!</v>
      </c>
      <c r="M105" s="420" t="e">
        <f t="shared" si="21"/>
        <v>#DIV/0!</v>
      </c>
      <c r="N105" s="420" t="e">
        <f t="shared" si="21"/>
        <v>#DIV/0!</v>
      </c>
    </row>
    <row r="106" spans="2:14" hidden="1" outlineLevel="1" x14ac:dyDescent="0.25">
      <c r="B106" s="103" t="s">
        <v>115</v>
      </c>
      <c r="C106" s="130">
        <f>D31</f>
        <v>0</v>
      </c>
      <c r="D106" s="130">
        <f>E31</f>
        <v>0</v>
      </c>
      <c r="E106" s="130">
        <f>F31</f>
        <v>0</v>
      </c>
      <c r="F106" s="130">
        <f>G31</f>
        <v>0</v>
      </c>
      <c r="G106" s="130">
        <f>H31</f>
        <v>0</v>
      </c>
      <c r="H106" s="127" t="e">
        <f t="shared" si="18"/>
        <v>#DIV/0!</v>
      </c>
      <c r="I106" s="127" t="e">
        <f t="shared" si="19"/>
        <v>#DIV/0!</v>
      </c>
      <c r="K106" s="420">
        <f t="shared" si="20"/>
        <v>0</v>
      </c>
      <c r="L106" s="420" t="e">
        <f t="shared" si="21"/>
        <v>#DIV/0!</v>
      </c>
      <c r="M106" s="420" t="e">
        <f t="shared" si="21"/>
        <v>#DIV/0!</v>
      </c>
      <c r="N106" s="420" t="e">
        <f t="shared" si="21"/>
        <v>#DIV/0!</v>
      </c>
    </row>
    <row r="107" spans="2:14" collapsed="1" x14ac:dyDescent="0.25"/>
  </sheetData>
  <sheetProtection algorithmName="SHA-512" hashValue="0aERb0Tmy+wepPUP010aECYF30ehr7Qjccx86wg+epSodfW5Pe/erv7N/pFvJILEAPeVhBtY9DO/IoWZbIDw+A==" saltValue="syo+u5pjCcm4ozIdnN52Mw==" spinCount="100000" sheet="1" formatCells="0" formatColumns="0" formatRows="0" autoFilter="0"/>
  <mergeCells count="2">
    <mergeCell ref="B1:I1"/>
    <mergeCell ref="C2:J2"/>
  </mergeCells>
  <conditionalFormatting sqref="A17:I18 K17:XFD18">
    <cfRule type="cellIs" dxfId="7" priority="11" operator="equal">
      <formula>0</formula>
    </cfRule>
  </conditionalFormatting>
  <conditionalFormatting sqref="A77:XFD78 B79:XFD79 D81:H81 I81:XFD82 A81:B86 D82:G82 D83:XFD86 A87:XFD95">
    <cfRule type="cellIs" dxfId="6" priority="10" operator="equal">
      <formula>0</formula>
    </cfRule>
  </conditionalFormatting>
  <conditionalFormatting sqref="B99:B106">
    <cfRule type="cellIs" dxfId="5" priority="5" operator="equal">
      <formula>0</formula>
    </cfRule>
  </conditionalFormatting>
  <conditionalFormatting sqref="B2:C2 B3:I16 B43:I76">
    <cfRule type="cellIs" dxfId="4" priority="14" operator="equal">
      <formula>0</formula>
    </cfRule>
  </conditionalFormatting>
  <conditionalFormatting sqref="B19:I38">
    <cfRule type="cellIs" dxfId="3" priority="9" operator="equal">
      <formula>0</formula>
    </cfRule>
  </conditionalFormatting>
  <conditionalFormatting sqref="B39:XFD39 A40:XFD41">
    <cfRule type="cellIs" dxfId="2" priority="12" operator="equal">
      <formula>0</formula>
    </cfRule>
  </conditionalFormatting>
  <conditionalFormatting sqref="C36:J36">
    <cfRule type="cellIs" dxfId="1" priority="8" operator="lessThan">
      <formula>0</formula>
    </cfRule>
  </conditionalFormatting>
  <conditionalFormatting sqref="J3:J38">
    <cfRule type="cellIs" dxfId="0" priority="1" operator="equal">
      <formula>0</formula>
    </cfRule>
  </conditionalFormatting>
  <pageMargins left="0.7" right="0.28000000000000003" top="0.53" bottom="1.21" header="0.3" footer="0.22"/>
  <pageSetup paperSize="9" scale="63" fitToHeight="0" orientation="portrait" r:id="rId1"/>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B9FC8-36AA-48B9-8A95-1227EC665574}">
  <sheetPr>
    <tabColor theme="7" tint="0.79998168889431442"/>
    <pageSetUpPr autoPageBreaks="0" fitToPage="1"/>
  </sheetPr>
  <dimension ref="A1:J29"/>
  <sheetViews>
    <sheetView topLeftCell="A13" workbookViewId="0">
      <selection activeCell="E10" sqref="E10:F10"/>
    </sheetView>
  </sheetViews>
  <sheetFormatPr defaultRowHeight="15" x14ac:dyDescent="0.25"/>
  <cols>
    <col min="2" max="2" width="74.42578125" customWidth="1"/>
    <col min="3" max="3" width="18.42578125" customWidth="1"/>
    <col min="4" max="4" width="23.5703125" customWidth="1"/>
    <col min="5" max="5" width="20.7109375" customWidth="1"/>
    <col min="6" max="6" width="22.85546875" customWidth="1"/>
    <col min="7" max="7" width="18" customWidth="1"/>
    <col min="8" max="8" width="2.42578125" customWidth="1"/>
    <col min="9" max="9" width="21.28515625" customWidth="1"/>
    <col min="10" max="10" width="3.28515625" customWidth="1"/>
  </cols>
  <sheetData>
    <row r="1" spans="1:10" ht="18.75" x14ac:dyDescent="0.25">
      <c r="A1" s="523" t="s">
        <v>298</v>
      </c>
      <c r="B1" s="524"/>
      <c r="C1" s="524"/>
      <c r="D1" s="524"/>
      <c r="E1" s="524"/>
      <c r="F1" s="524"/>
      <c r="G1" s="524"/>
      <c r="H1" s="524"/>
      <c r="I1" s="524"/>
      <c r="J1" s="525"/>
    </row>
    <row r="2" spans="1:10" ht="19.5" thickBot="1" x14ac:dyDescent="0.3">
      <c r="A2" s="543" t="s">
        <v>1435</v>
      </c>
      <c r="B2" s="544"/>
      <c r="C2" s="544"/>
      <c r="D2" s="544"/>
      <c r="E2" s="544"/>
      <c r="F2" s="544"/>
      <c r="G2" s="544"/>
      <c r="H2" s="544"/>
      <c r="I2" s="544"/>
      <c r="J2" s="545"/>
    </row>
    <row r="3" spans="1:10" ht="24.75" customHeight="1" x14ac:dyDescent="0.25">
      <c r="A3" s="526" t="s">
        <v>119</v>
      </c>
      <c r="B3" s="529" t="s">
        <v>120</v>
      </c>
      <c r="C3" s="532" t="s">
        <v>121</v>
      </c>
      <c r="D3" s="532"/>
      <c r="E3" s="532" t="s">
        <v>121</v>
      </c>
      <c r="F3" s="532"/>
      <c r="G3" s="533" t="s">
        <v>121</v>
      </c>
      <c r="H3" s="534"/>
      <c r="I3" s="534"/>
      <c r="J3" s="535"/>
    </row>
    <row r="4" spans="1:10" x14ac:dyDescent="0.25">
      <c r="A4" s="527"/>
      <c r="B4" s="530"/>
      <c r="C4" s="131" t="s">
        <v>122</v>
      </c>
      <c r="D4" s="132" t="s">
        <v>123</v>
      </c>
      <c r="E4" s="131" t="s">
        <v>122</v>
      </c>
      <c r="F4" s="132" t="s">
        <v>123</v>
      </c>
      <c r="G4" s="536" t="s">
        <v>122</v>
      </c>
      <c r="H4" s="537"/>
      <c r="I4" s="538" t="s">
        <v>123</v>
      </c>
      <c r="J4" s="539"/>
    </row>
    <row r="5" spans="1:10" ht="39" thickBot="1" x14ac:dyDescent="0.3">
      <c r="A5" s="528"/>
      <c r="B5" s="531"/>
      <c r="C5" s="133" t="s">
        <v>124</v>
      </c>
      <c r="D5" s="134" t="s">
        <v>125</v>
      </c>
      <c r="E5" s="135"/>
      <c r="F5" s="135"/>
      <c r="G5" s="540"/>
      <c r="H5" s="541"/>
      <c r="I5" s="540"/>
      <c r="J5" s="542"/>
    </row>
    <row r="6" spans="1:10" x14ac:dyDescent="0.25">
      <c r="A6" s="136">
        <v>1</v>
      </c>
      <c r="B6" s="520" t="s">
        <v>126</v>
      </c>
      <c r="C6" s="521"/>
      <c r="D6" s="521"/>
      <c r="E6" s="521"/>
      <c r="F6" s="521"/>
      <c r="G6" s="521"/>
      <c r="H6" s="521"/>
      <c r="I6" s="521"/>
      <c r="J6" s="522"/>
    </row>
    <row r="7" spans="1:10" ht="30" x14ac:dyDescent="0.25">
      <c r="A7" s="137" t="s">
        <v>127</v>
      </c>
      <c r="B7" s="138" t="s">
        <v>128</v>
      </c>
      <c r="C7" s="489" t="s">
        <v>129</v>
      </c>
      <c r="D7" s="489"/>
      <c r="E7" s="489" t="s">
        <v>129</v>
      </c>
      <c r="F7" s="489"/>
      <c r="G7" s="491" t="s">
        <v>129</v>
      </c>
      <c r="H7" s="492"/>
      <c r="I7" s="492"/>
      <c r="J7" s="493"/>
    </row>
    <row r="8" spans="1:10" x14ac:dyDescent="0.25">
      <c r="A8" s="139" t="s">
        <v>130</v>
      </c>
      <c r="B8" s="138" t="s">
        <v>131</v>
      </c>
      <c r="C8" s="489" t="s">
        <v>129</v>
      </c>
      <c r="D8" s="489"/>
      <c r="E8" s="489" t="s">
        <v>129</v>
      </c>
      <c r="F8" s="489"/>
      <c r="G8" s="491" t="s">
        <v>129</v>
      </c>
      <c r="H8" s="492"/>
      <c r="I8" s="492"/>
      <c r="J8" s="493"/>
    </row>
    <row r="9" spans="1:10" x14ac:dyDescent="0.25">
      <c r="A9" s="140">
        <v>2</v>
      </c>
      <c r="B9" s="517" t="s">
        <v>132</v>
      </c>
      <c r="C9" s="518"/>
      <c r="D9" s="518"/>
      <c r="E9" s="518"/>
      <c r="F9" s="518"/>
      <c r="G9" s="518"/>
      <c r="H9" s="518"/>
      <c r="I9" s="518"/>
      <c r="J9" s="519"/>
    </row>
    <row r="10" spans="1:10" ht="30" x14ac:dyDescent="0.25">
      <c r="A10" s="139" t="s">
        <v>133</v>
      </c>
      <c r="B10" s="138" t="s">
        <v>134</v>
      </c>
      <c r="C10" s="489" t="s">
        <v>129</v>
      </c>
      <c r="D10" s="489"/>
      <c r="E10" s="489" t="s">
        <v>129</v>
      </c>
      <c r="F10" s="489"/>
      <c r="G10" s="491" t="s">
        <v>129</v>
      </c>
      <c r="H10" s="492"/>
      <c r="I10" s="492"/>
      <c r="J10" s="493"/>
    </row>
    <row r="11" spans="1:10" ht="30" x14ac:dyDescent="0.25">
      <c r="A11" s="137" t="s">
        <v>135</v>
      </c>
      <c r="B11" s="141" t="s">
        <v>136</v>
      </c>
      <c r="C11" s="489" t="s">
        <v>129</v>
      </c>
      <c r="D11" s="489"/>
      <c r="E11" s="489" t="s">
        <v>129</v>
      </c>
      <c r="F11" s="489"/>
      <c r="G11" s="491" t="s">
        <v>129</v>
      </c>
      <c r="H11" s="492"/>
      <c r="I11" s="492"/>
      <c r="J11" s="493"/>
    </row>
    <row r="12" spans="1:10" ht="45" x14ac:dyDescent="0.25">
      <c r="A12" s="139" t="s">
        <v>137</v>
      </c>
      <c r="B12" s="138" t="s">
        <v>138</v>
      </c>
      <c r="C12" s="490" t="s">
        <v>129</v>
      </c>
      <c r="D12" s="490"/>
      <c r="E12" s="489" t="s">
        <v>129</v>
      </c>
      <c r="F12" s="489"/>
      <c r="G12" s="491" t="s">
        <v>129</v>
      </c>
      <c r="H12" s="492"/>
      <c r="I12" s="492"/>
      <c r="J12" s="493"/>
    </row>
    <row r="13" spans="1:10" ht="57" x14ac:dyDescent="0.25">
      <c r="A13" s="140">
        <v>3</v>
      </c>
      <c r="B13" s="142" t="s">
        <v>139</v>
      </c>
      <c r="C13" s="513" t="s">
        <v>140</v>
      </c>
      <c r="D13" s="489"/>
      <c r="E13" s="513" t="s">
        <v>140</v>
      </c>
      <c r="F13" s="489"/>
      <c r="G13" s="514" t="s">
        <v>140</v>
      </c>
      <c r="H13" s="515"/>
      <c r="I13" s="515"/>
      <c r="J13" s="516"/>
    </row>
    <row r="14" spans="1:10" ht="59.65" customHeight="1" x14ac:dyDescent="0.25">
      <c r="A14" s="140">
        <v>4</v>
      </c>
      <c r="B14" s="143" t="s">
        <v>141</v>
      </c>
      <c r="C14" s="489" t="s">
        <v>142</v>
      </c>
      <c r="D14" s="490"/>
      <c r="E14" s="489" t="s">
        <v>142</v>
      </c>
      <c r="F14" s="490"/>
      <c r="G14" s="491" t="s">
        <v>142</v>
      </c>
      <c r="H14" s="492"/>
      <c r="I14" s="492"/>
      <c r="J14" s="493"/>
    </row>
    <row r="15" spans="1:10" ht="15.75" thickBot="1" x14ac:dyDescent="0.3">
      <c r="A15" s="144">
        <v>5</v>
      </c>
      <c r="B15" s="145" t="s">
        <v>143</v>
      </c>
      <c r="C15" s="494" t="s">
        <v>129</v>
      </c>
      <c r="D15" s="494"/>
      <c r="E15" s="494" t="s">
        <v>129</v>
      </c>
      <c r="F15" s="494"/>
      <c r="G15" s="495" t="s">
        <v>129</v>
      </c>
      <c r="H15" s="496"/>
      <c r="I15" s="496"/>
      <c r="J15" s="497"/>
    </row>
    <row r="16" spans="1:10" ht="234" customHeight="1" x14ac:dyDescent="0.25">
      <c r="A16" s="498" t="s">
        <v>144</v>
      </c>
      <c r="B16" s="499"/>
      <c r="C16" s="499"/>
      <c r="D16" s="499"/>
      <c r="E16" s="499"/>
      <c r="F16" s="499"/>
      <c r="G16" s="499"/>
      <c r="H16" s="499"/>
      <c r="I16" s="499"/>
      <c r="J16" s="500"/>
    </row>
    <row r="17" spans="1:10" ht="24" customHeight="1" x14ac:dyDescent="0.25">
      <c r="A17" s="501"/>
      <c r="B17" s="502"/>
      <c r="C17" s="502"/>
      <c r="D17" s="502"/>
      <c r="E17" s="502"/>
      <c r="F17" s="502"/>
      <c r="G17" s="502"/>
      <c r="H17" s="502"/>
      <c r="I17" s="502"/>
      <c r="J17" s="503"/>
    </row>
    <row r="18" spans="1:10" x14ac:dyDescent="0.25">
      <c r="A18" s="504"/>
      <c r="B18" s="505"/>
      <c r="C18" s="505"/>
      <c r="D18" s="505"/>
      <c r="E18" s="505"/>
      <c r="F18" s="505"/>
      <c r="G18" s="505"/>
      <c r="H18" s="505"/>
      <c r="I18" s="505"/>
      <c r="J18" s="506"/>
    </row>
    <row r="19" spans="1:10" x14ac:dyDescent="0.25">
      <c r="A19" s="507" t="s">
        <v>145</v>
      </c>
      <c r="B19" s="508"/>
      <c r="C19" s="508"/>
      <c r="D19" s="508"/>
      <c r="E19" s="508"/>
      <c r="F19" s="508"/>
      <c r="G19" s="508"/>
      <c r="H19" s="508"/>
      <c r="I19" s="508"/>
      <c r="J19" s="509"/>
    </row>
    <row r="20" spans="1:10" x14ac:dyDescent="0.25">
      <c r="A20" s="510"/>
      <c r="B20" s="511"/>
      <c r="C20" s="511"/>
      <c r="D20" s="511"/>
      <c r="E20" s="511"/>
      <c r="F20" s="511"/>
      <c r="G20" s="511"/>
      <c r="H20" s="511"/>
      <c r="I20" s="511"/>
      <c r="J20" s="512"/>
    </row>
    <row r="21" spans="1:10" ht="15.75" thickBot="1" x14ac:dyDescent="0.3">
      <c r="A21" s="486" t="s">
        <v>146</v>
      </c>
      <c r="B21" s="487"/>
      <c r="C21" s="487"/>
      <c r="D21" s="487"/>
      <c r="E21" s="487"/>
      <c r="F21" s="487"/>
      <c r="G21" s="487"/>
      <c r="H21" s="487"/>
      <c r="I21" s="487"/>
      <c r="J21" s="488"/>
    </row>
    <row r="25" spans="1:10" x14ac:dyDescent="0.25">
      <c r="A25" s="146"/>
      <c r="B25" s="147"/>
      <c r="C25" s="148"/>
      <c r="D25" s="148"/>
      <c r="E25" s="148"/>
      <c r="F25" s="148"/>
      <c r="G25" s="149"/>
      <c r="H25" s="149"/>
    </row>
    <row r="26" spans="1:10" x14ac:dyDescent="0.25">
      <c r="A26" s="150"/>
      <c r="B26" s="151"/>
      <c r="C26" s="148"/>
      <c r="D26" s="148"/>
      <c r="E26" s="148"/>
      <c r="F26" s="148"/>
      <c r="G26" s="149"/>
      <c r="H26" s="149"/>
    </row>
    <row r="27" spans="1:10" x14ac:dyDescent="0.25">
      <c r="B27" s="152"/>
      <c r="C27" s="153"/>
      <c r="D27" s="153"/>
      <c r="E27" s="153"/>
      <c r="F27" s="153"/>
      <c r="G27" s="149"/>
      <c r="H27" s="149"/>
    </row>
    <row r="28" spans="1:10" x14ac:dyDescent="0.25">
      <c r="B28" s="154"/>
      <c r="C28" s="153"/>
      <c r="D28" s="153"/>
      <c r="E28" s="153"/>
      <c r="F28" s="153"/>
      <c r="G28" s="149"/>
      <c r="H28" s="149"/>
    </row>
    <row r="29" spans="1:10" x14ac:dyDescent="0.25">
      <c r="B29" s="155"/>
      <c r="C29" s="153"/>
      <c r="D29" s="153"/>
      <c r="E29" s="153"/>
      <c r="F29" s="153"/>
      <c r="G29" s="149"/>
      <c r="H29" s="149"/>
    </row>
  </sheetData>
  <mergeCells count="43">
    <mergeCell ref="A1:J1"/>
    <mergeCell ref="A3:A5"/>
    <mergeCell ref="B3:B5"/>
    <mergeCell ref="C3:D3"/>
    <mergeCell ref="E3:F3"/>
    <mergeCell ref="G3:J3"/>
    <mergeCell ref="G4:H4"/>
    <mergeCell ref="I4:J4"/>
    <mergeCell ref="G5:H5"/>
    <mergeCell ref="I5:J5"/>
    <mergeCell ref="A2:J2"/>
    <mergeCell ref="B6:J6"/>
    <mergeCell ref="C7:D7"/>
    <mergeCell ref="E7:F7"/>
    <mergeCell ref="G7:J7"/>
    <mergeCell ref="C8:D8"/>
    <mergeCell ref="E8:F8"/>
    <mergeCell ref="G8:J8"/>
    <mergeCell ref="B9:J9"/>
    <mergeCell ref="C10:D10"/>
    <mergeCell ref="E10:F10"/>
    <mergeCell ref="G10:J10"/>
    <mergeCell ref="C11:D11"/>
    <mergeCell ref="E11:F11"/>
    <mergeCell ref="G11:J11"/>
    <mergeCell ref="C12:D12"/>
    <mergeCell ref="E12:F12"/>
    <mergeCell ref="G12:J12"/>
    <mergeCell ref="C13:D13"/>
    <mergeCell ref="E13:F13"/>
    <mergeCell ref="G13:J13"/>
    <mergeCell ref="A21:J21"/>
    <mergeCell ref="C14:D14"/>
    <mergeCell ref="E14:F14"/>
    <mergeCell ref="G14:J14"/>
    <mergeCell ref="C15:D15"/>
    <mergeCell ref="E15:F15"/>
    <mergeCell ref="G15:J15"/>
    <mergeCell ref="A16:J16"/>
    <mergeCell ref="A17:J17"/>
    <mergeCell ref="A18:J18"/>
    <mergeCell ref="A19:J19"/>
    <mergeCell ref="A20:J20"/>
  </mergeCells>
  <pageMargins left="0.7" right="0.7" top="0.75" bottom="0.75" header="0.3" footer="0.3"/>
  <pageSetup paperSize="9" fitToHeight="0" orientation="landscape" verticalDpi="0" r:id="rId1"/>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79341-DAC4-4E98-B244-58359DC968CC}">
  <sheetPr>
    <pageSetUpPr autoPageBreaks="0"/>
  </sheetPr>
  <dimension ref="A1:U304"/>
  <sheetViews>
    <sheetView workbookViewId="0">
      <selection activeCell="A3" sqref="A3"/>
    </sheetView>
  </sheetViews>
  <sheetFormatPr defaultRowHeight="15" x14ac:dyDescent="0.25"/>
  <cols>
    <col min="1" max="1" width="42.5703125" customWidth="1"/>
    <col min="2" max="2" width="26.85546875" customWidth="1"/>
    <col min="3" max="3" width="31" customWidth="1"/>
    <col min="4" max="5" width="73.42578125" customWidth="1"/>
    <col min="6" max="6" width="17" customWidth="1"/>
    <col min="7" max="7" width="73.42578125" customWidth="1"/>
    <col min="8" max="8" width="30.42578125" customWidth="1"/>
    <col min="9" max="9" width="49.5703125" customWidth="1"/>
    <col min="10" max="10" width="31.7109375" customWidth="1"/>
    <col min="11" max="11" width="40.28515625" customWidth="1"/>
    <col min="12" max="12" width="26.85546875" customWidth="1"/>
    <col min="13" max="13" width="51.85546875" customWidth="1"/>
    <col min="14" max="14" width="73.42578125" customWidth="1"/>
    <col min="15" max="15" width="71.5703125" customWidth="1"/>
    <col min="16" max="16" width="17.7109375" customWidth="1"/>
    <col min="17" max="17" width="36.5703125" customWidth="1"/>
    <col min="18" max="18" width="50.5703125" customWidth="1"/>
    <col min="19" max="19" width="31.5703125" customWidth="1"/>
    <col min="20" max="20" width="73.42578125" customWidth="1"/>
    <col min="21" max="21" width="71.28515625" customWidth="1"/>
  </cols>
  <sheetData>
    <row r="1" spans="1:21" x14ac:dyDescent="0.25">
      <c r="A1" s="312" t="s">
        <v>1360</v>
      </c>
      <c r="B1" s="312" t="s">
        <v>1361</v>
      </c>
      <c r="C1" s="312" t="s">
        <v>1362</v>
      </c>
      <c r="D1" s="312" t="s">
        <v>1363</v>
      </c>
      <c r="E1" s="312" t="s">
        <v>1364</v>
      </c>
      <c r="F1" s="312" t="s">
        <v>1365</v>
      </c>
      <c r="G1" s="312" t="s">
        <v>1366</v>
      </c>
      <c r="H1" s="312" t="s">
        <v>1367</v>
      </c>
      <c r="I1" s="312" t="s">
        <v>1368</v>
      </c>
      <c r="J1" s="312" t="s">
        <v>1369</v>
      </c>
      <c r="K1" s="312" t="s">
        <v>1370</v>
      </c>
      <c r="L1" s="312" t="s">
        <v>1371</v>
      </c>
      <c r="M1" s="312" t="s">
        <v>1372</v>
      </c>
      <c r="N1" s="312" t="s">
        <v>1373</v>
      </c>
      <c r="O1" s="312" t="s">
        <v>1374</v>
      </c>
      <c r="P1" s="312" t="s">
        <v>1375</v>
      </c>
      <c r="Q1" s="312" t="s">
        <v>1376</v>
      </c>
      <c r="R1" s="312" t="s">
        <v>1377</v>
      </c>
      <c r="S1" s="312" t="s">
        <v>1378</v>
      </c>
      <c r="T1" s="312" t="s">
        <v>1379</v>
      </c>
      <c r="U1" s="312" t="s">
        <v>1380</v>
      </c>
    </row>
    <row r="2" spans="1:21" x14ac:dyDescent="0.25">
      <c r="A2" s="306" t="s">
        <v>341</v>
      </c>
      <c r="B2" s="306" t="s">
        <v>342</v>
      </c>
      <c r="C2" s="306" t="s">
        <v>343</v>
      </c>
      <c r="D2" s="306" t="s">
        <v>344</v>
      </c>
      <c r="E2" s="306" t="s">
        <v>345</v>
      </c>
      <c r="F2" s="306" t="s">
        <v>346</v>
      </c>
      <c r="G2" s="306" t="s">
        <v>347</v>
      </c>
      <c r="H2" s="306" t="s">
        <v>348</v>
      </c>
      <c r="I2" s="306" t="s">
        <v>349</v>
      </c>
      <c r="J2" s="306" t="s">
        <v>350</v>
      </c>
      <c r="K2" s="306" t="s">
        <v>351</v>
      </c>
      <c r="L2" s="306" t="s">
        <v>352</v>
      </c>
      <c r="M2" s="306" t="s">
        <v>353</v>
      </c>
      <c r="N2" s="306" t="s">
        <v>354</v>
      </c>
      <c r="O2" s="306" t="s">
        <v>355</v>
      </c>
      <c r="P2" s="306" t="s">
        <v>356</v>
      </c>
      <c r="Q2" s="306" t="s">
        <v>357</v>
      </c>
      <c r="R2" s="306" t="s">
        <v>358</v>
      </c>
      <c r="S2" s="306" t="s">
        <v>359</v>
      </c>
      <c r="T2" s="306" t="s">
        <v>360</v>
      </c>
      <c r="U2" s="313" t="s">
        <v>361</v>
      </c>
    </row>
    <row r="3" spans="1:21" x14ac:dyDescent="0.25">
      <c r="A3" s="306" t="s">
        <v>362</v>
      </c>
      <c r="B3" s="306" t="s">
        <v>363</v>
      </c>
      <c r="C3" s="306" t="s">
        <v>364</v>
      </c>
      <c r="D3" s="306" t="s">
        <v>365</v>
      </c>
      <c r="E3" s="306" t="s">
        <v>366</v>
      </c>
      <c r="F3" s="306" t="s">
        <v>367</v>
      </c>
      <c r="G3" s="306" t="s">
        <v>368</v>
      </c>
      <c r="H3" s="306" t="s">
        <v>369</v>
      </c>
      <c r="I3" s="306" t="s">
        <v>370</v>
      </c>
      <c r="J3" s="306" t="s">
        <v>371</v>
      </c>
      <c r="K3" s="306" t="s">
        <v>372</v>
      </c>
      <c r="L3" s="306" t="s">
        <v>373</v>
      </c>
      <c r="M3" s="306" t="s">
        <v>374</v>
      </c>
      <c r="N3" s="306" t="s">
        <v>375</v>
      </c>
      <c r="O3" s="306" t="s">
        <v>376</v>
      </c>
      <c r="P3" s="306" t="s">
        <v>377</v>
      </c>
      <c r="Q3" s="306" t="s">
        <v>378</v>
      </c>
      <c r="R3" s="306" t="s">
        <v>379</v>
      </c>
      <c r="S3" s="306" t="s">
        <v>380</v>
      </c>
      <c r="T3" s="306" t="s">
        <v>381</v>
      </c>
      <c r="U3" s="307"/>
    </row>
    <row r="4" spans="1:21" x14ac:dyDescent="0.25">
      <c r="A4" s="306" t="s">
        <v>382</v>
      </c>
      <c r="B4" s="306" t="s">
        <v>383</v>
      </c>
      <c r="C4" s="306" t="s">
        <v>384</v>
      </c>
      <c r="D4" s="306" t="s">
        <v>385</v>
      </c>
      <c r="E4" s="306" t="s">
        <v>386</v>
      </c>
      <c r="F4" s="306" t="s">
        <v>387</v>
      </c>
      <c r="G4" s="306" t="s">
        <v>388</v>
      </c>
      <c r="H4" s="306" t="s">
        <v>389</v>
      </c>
      <c r="I4" s="306" t="s">
        <v>390</v>
      </c>
      <c r="J4" s="306" t="s">
        <v>391</v>
      </c>
      <c r="K4" s="306" t="s">
        <v>392</v>
      </c>
      <c r="L4" s="306" t="s">
        <v>393</v>
      </c>
      <c r="M4" s="306" t="s">
        <v>394</v>
      </c>
      <c r="N4" s="306" t="s">
        <v>395</v>
      </c>
      <c r="O4" s="306" t="s">
        <v>396</v>
      </c>
      <c r="P4" s="306" t="s">
        <v>397</v>
      </c>
      <c r="Q4" s="306" t="s">
        <v>398</v>
      </c>
      <c r="R4" s="306" t="s">
        <v>399</v>
      </c>
      <c r="S4" s="306" t="s">
        <v>400</v>
      </c>
      <c r="T4" s="306" t="s">
        <v>401</v>
      </c>
      <c r="U4" s="307"/>
    </row>
    <row r="5" spans="1:21" x14ac:dyDescent="0.25">
      <c r="A5" s="306" t="s">
        <v>402</v>
      </c>
      <c r="B5" s="306" t="s">
        <v>403</v>
      </c>
      <c r="C5" s="306" t="s">
        <v>404</v>
      </c>
      <c r="D5" s="306" t="s">
        <v>405</v>
      </c>
      <c r="E5" s="306" t="s">
        <v>406</v>
      </c>
      <c r="F5" s="306" t="s">
        <v>407</v>
      </c>
      <c r="G5" s="306" t="s">
        <v>408</v>
      </c>
      <c r="H5" s="306" t="s">
        <v>409</v>
      </c>
      <c r="I5" s="306" t="s">
        <v>410</v>
      </c>
      <c r="J5" s="306" t="s">
        <v>411</v>
      </c>
      <c r="K5" s="306" t="s">
        <v>412</v>
      </c>
      <c r="L5" s="306" t="s">
        <v>413</v>
      </c>
      <c r="M5" s="306" t="s">
        <v>414</v>
      </c>
      <c r="N5" s="306" t="s">
        <v>415</v>
      </c>
      <c r="O5" s="306" t="s">
        <v>416</v>
      </c>
      <c r="P5" s="306" t="s">
        <v>417</v>
      </c>
      <c r="Q5" s="306" t="s">
        <v>418</v>
      </c>
      <c r="R5" s="306" t="s">
        <v>419</v>
      </c>
      <c r="S5" s="306" t="s">
        <v>420</v>
      </c>
      <c r="T5" s="313" t="s">
        <v>421</v>
      </c>
      <c r="U5" s="307"/>
    </row>
    <row r="6" spans="1:21" x14ac:dyDescent="0.25">
      <c r="A6" s="306" t="s">
        <v>422</v>
      </c>
      <c r="B6" s="306" t="s">
        <v>423</v>
      </c>
      <c r="C6" s="306" t="s">
        <v>424</v>
      </c>
      <c r="D6" s="306" t="s">
        <v>425</v>
      </c>
      <c r="E6" s="306" t="s">
        <v>426</v>
      </c>
      <c r="F6" s="306" t="s">
        <v>427</v>
      </c>
      <c r="G6" s="306" t="s">
        <v>428</v>
      </c>
      <c r="H6" s="306" t="s">
        <v>429</v>
      </c>
      <c r="I6" s="306" t="s">
        <v>430</v>
      </c>
      <c r="J6" s="306" t="s">
        <v>431</v>
      </c>
      <c r="K6" s="306" t="s">
        <v>432</v>
      </c>
      <c r="L6" s="306" t="s">
        <v>433</v>
      </c>
      <c r="M6" s="306" t="s">
        <v>434</v>
      </c>
      <c r="N6" s="306" t="s">
        <v>435</v>
      </c>
      <c r="O6" s="306" t="s">
        <v>436</v>
      </c>
      <c r="P6" s="306" t="s">
        <v>437</v>
      </c>
      <c r="Q6" s="306" t="s">
        <v>438</v>
      </c>
      <c r="R6" s="306" t="s">
        <v>439</v>
      </c>
      <c r="S6" s="306" t="s">
        <v>440</v>
      </c>
    </row>
    <row r="7" spans="1:21" x14ac:dyDescent="0.25">
      <c r="A7" s="306" t="s">
        <v>441</v>
      </c>
      <c r="B7" s="306" t="s">
        <v>442</v>
      </c>
      <c r="C7" s="306" t="s">
        <v>443</v>
      </c>
      <c r="D7" s="306" t="s">
        <v>444</v>
      </c>
      <c r="E7" s="306" t="s">
        <v>445</v>
      </c>
      <c r="F7" s="306" t="s">
        <v>446</v>
      </c>
      <c r="G7" s="306" t="s">
        <v>447</v>
      </c>
      <c r="H7" s="306" t="s">
        <v>448</v>
      </c>
      <c r="I7" s="306" t="s">
        <v>449</v>
      </c>
      <c r="J7" s="306" t="s">
        <v>450</v>
      </c>
      <c r="K7" s="306" t="s">
        <v>451</v>
      </c>
      <c r="L7" s="313" t="s">
        <v>452</v>
      </c>
      <c r="M7" s="306" t="s">
        <v>453</v>
      </c>
      <c r="N7" s="306" t="s">
        <v>454</v>
      </c>
      <c r="O7" s="306" t="s">
        <v>455</v>
      </c>
      <c r="P7" s="306" t="s">
        <v>456</v>
      </c>
      <c r="Q7" s="306" t="s">
        <v>457</v>
      </c>
      <c r="R7" s="306" t="s">
        <v>458</v>
      </c>
      <c r="S7" s="306" t="s">
        <v>459</v>
      </c>
    </row>
    <row r="8" spans="1:21" x14ac:dyDescent="0.25">
      <c r="A8" s="306" t="s">
        <v>460</v>
      </c>
      <c r="B8" s="306" t="s">
        <v>461</v>
      </c>
      <c r="C8" s="306" t="s">
        <v>462</v>
      </c>
      <c r="D8" s="306" t="s">
        <v>463</v>
      </c>
      <c r="E8" s="306" t="s">
        <v>464</v>
      </c>
      <c r="F8" s="306" t="s">
        <v>465</v>
      </c>
      <c r="G8" s="306" t="s">
        <v>466</v>
      </c>
      <c r="H8" s="306" t="s">
        <v>467</v>
      </c>
      <c r="I8" s="306" t="s">
        <v>468</v>
      </c>
      <c r="J8" s="306" t="s">
        <v>469</v>
      </c>
      <c r="K8" s="306" t="s">
        <v>470</v>
      </c>
      <c r="L8" s="307"/>
      <c r="M8" s="306" t="s">
        <v>471</v>
      </c>
      <c r="N8" s="306" t="s">
        <v>472</v>
      </c>
      <c r="O8" s="306" t="s">
        <v>473</v>
      </c>
      <c r="P8" s="306" t="s">
        <v>474</v>
      </c>
      <c r="Q8" s="306" t="s">
        <v>475</v>
      </c>
      <c r="R8" s="306" t="s">
        <v>476</v>
      </c>
      <c r="S8" s="306" t="s">
        <v>477</v>
      </c>
    </row>
    <row r="9" spans="1:21" x14ac:dyDescent="0.25">
      <c r="A9" s="306" t="s">
        <v>478</v>
      </c>
      <c r="B9" s="306" t="s">
        <v>479</v>
      </c>
      <c r="C9" s="306" t="s">
        <v>480</v>
      </c>
      <c r="D9" s="306" t="s">
        <v>481</v>
      </c>
      <c r="E9" s="306" t="s">
        <v>482</v>
      </c>
      <c r="F9" s="306" t="s">
        <v>483</v>
      </c>
      <c r="G9" s="306" t="s">
        <v>484</v>
      </c>
      <c r="H9" s="306" t="s">
        <v>485</v>
      </c>
      <c r="I9" s="306" t="s">
        <v>486</v>
      </c>
      <c r="J9" s="306" t="s">
        <v>487</v>
      </c>
      <c r="K9" s="306" t="s">
        <v>488</v>
      </c>
      <c r="L9" s="307"/>
      <c r="M9" s="306" t="s">
        <v>489</v>
      </c>
      <c r="N9" s="306" t="s">
        <v>490</v>
      </c>
      <c r="O9" s="306" t="s">
        <v>491</v>
      </c>
      <c r="P9" s="306" t="s">
        <v>492</v>
      </c>
      <c r="Q9" s="306" t="s">
        <v>493</v>
      </c>
      <c r="R9" s="306" t="s">
        <v>494</v>
      </c>
      <c r="S9" s="306" t="s">
        <v>495</v>
      </c>
    </row>
    <row r="10" spans="1:21" x14ac:dyDescent="0.25">
      <c r="A10" s="306" t="s">
        <v>496</v>
      </c>
      <c r="B10" s="306" t="s">
        <v>497</v>
      </c>
      <c r="C10" s="306" t="s">
        <v>498</v>
      </c>
      <c r="D10" s="306" t="s">
        <v>499</v>
      </c>
      <c r="E10" s="306" t="s">
        <v>500</v>
      </c>
      <c r="F10" s="306" t="s">
        <v>501</v>
      </c>
      <c r="G10" s="306" t="s">
        <v>502</v>
      </c>
      <c r="H10" s="306" t="s">
        <v>503</v>
      </c>
      <c r="I10" s="306" t="s">
        <v>504</v>
      </c>
      <c r="J10" s="306" t="s">
        <v>505</v>
      </c>
      <c r="K10" s="306" t="s">
        <v>506</v>
      </c>
      <c r="L10" s="307"/>
      <c r="M10" s="306" t="s">
        <v>507</v>
      </c>
      <c r="N10" s="306" t="s">
        <v>508</v>
      </c>
      <c r="O10" s="306" t="s">
        <v>509</v>
      </c>
      <c r="P10" s="306" t="s">
        <v>510</v>
      </c>
      <c r="Q10" s="306" t="s">
        <v>511</v>
      </c>
      <c r="R10" s="306" t="s">
        <v>512</v>
      </c>
      <c r="S10" s="306" t="s">
        <v>513</v>
      </c>
    </row>
    <row r="11" spans="1:21" x14ac:dyDescent="0.25">
      <c r="A11" s="306" t="s">
        <v>514</v>
      </c>
      <c r="B11" s="306" t="s">
        <v>515</v>
      </c>
      <c r="C11" s="306" t="s">
        <v>516</v>
      </c>
      <c r="D11" s="306" t="s">
        <v>517</v>
      </c>
      <c r="E11" s="306" t="s">
        <v>518</v>
      </c>
      <c r="F11" s="306" t="s">
        <v>519</v>
      </c>
      <c r="G11" s="306" t="s">
        <v>520</v>
      </c>
      <c r="H11" s="306" t="s">
        <v>521</v>
      </c>
      <c r="I11" s="306" t="s">
        <v>522</v>
      </c>
      <c r="J11" s="306" t="s">
        <v>523</v>
      </c>
      <c r="K11" s="306" t="s">
        <v>524</v>
      </c>
      <c r="L11" s="307"/>
      <c r="M11" s="306" t="s">
        <v>525</v>
      </c>
      <c r="N11" s="306" t="s">
        <v>526</v>
      </c>
      <c r="O11" s="306" t="s">
        <v>527</v>
      </c>
      <c r="P11" s="306" t="s">
        <v>528</v>
      </c>
      <c r="Q11" s="306" t="s">
        <v>529</v>
      </c>
      <c r="R11" s="306" t="s">
        <v>530</v>
      </c>
      <c r="S11" s="306" t="s">
        <v>531</v>
      </c>
    </row>
    <row r="12" spans="1:21" x14ac:dyDescent="0.25">
      <c r="A12" s="306" t="s">
        <v>532</v>
      </c>
      <c r="B12" s="306" t="s">
        <v>533</v>
      </c>
      <c r="C12" s="306" t="s">
        <v>534</v>
      </c>
      <c r="D12" s="313" t="s">
        <v>535</v>
      </c>
      <c r="E12" s="306" t="s">
        <v>536</v>
      </c>
      <c r="F12" s="306" t="s">
        <v>537</v>
      </c>
      <c r="G12" s="306" t="s">
        <v>538</v>
      </c>
      <c r="H12" s="306" t="s">
        <v>539</v>
      </c>
      <c r="I12" s="313" t="s">
        <v>540</v>
      </c>
      <c r="J12" s="306" t="s">
        <v>541</v>
      </c>
      <c r="K12" s="306" t="s">
        <v>542</v>
      </c>
      <c r="L12" s="307"/>
      <c r="M12" s="306" t="s">
        <v>543</v>
      </c>
      <c r="N12" s="306" t="s">
        <v>544</v>
      </c>
      <c r="O12" s="306" t="s">
        <v>545</v>
      </c>
      <c r="P12" s="306" t="s">
        <v>546</v>
      </c>
      <c r="Q12" s="306" t="s">
        <v>547</v>
      </c>
      <c r="R12" s="306" t="s">
        <v>548</v>
      </c>
      <c r="S12" s="306" t="s">
        <v>549</v>
      </c>
    </row>
    <row r="13" spans="1:21" x14ac:dyDescent="0.25">
      <c r="A13" s="306" t="s">
        <v>550</v>
      </c>
      <c r="B13" s="306" t="s">
        <v>551</v>
      </c>
      <c r="C13" s="306" t="s">
        <v>552</v>
      </c>
      <c r="D13" s="307"/>
      <c r="E13" s="306" t="s">
        <v>553</v>
      </c>
      <c r="F13" s="306" t="s">
        <v>554</v>
      </c>
      <c r="G13" s="306" t="s">
        <v>555</v>
      </c>
      <c r="H13" s="306" t="s">
        <v>556</v>
      </c>
      <c r="I13" s="307"/>
      <c r="J13" s="306" t="s">
        <v>557</v>
      </c>
      <c r="K13" s="306" t="s">
        <v>558</v>
      </c>
      <c r="L13" s="307"/>
      <c r="M13" s="306" t="s">
        <v>559</v>
      </c>
      <c r="N13" s="306" t="s">
        <v>560</v>
      </c>
      <c r="O13" s="313" t="s">
        <v>561</v>
      </c>
      <c r="P13" s="306" t="s">
        <v>562</v>
      </c>
      <c r="Q13" s="306" t="s">
        <v>563</v>
      </c>
      <c r="R13" s="306" t="s">
        <v>564</v>
      </c>
      <c r="S13" s="306" t="s">
        <v>565</v>
      </c>
    </row>
    <row r="14" spans="1:21" x14ac:dyDescent="0.25">
      <c r="A14" s="306" t="s">
        <v>566</v>
      </c>
      <c r="B14" s="306" t="s">
        <v>567</v>
      </c>
      <c r="C14" s="306" t="s">
        <v>568</v>
      </c>
      <c r="D14" s="307"/>
      <c r="E14" s="313" t="s">
        <v>569</v>
      </c>
      <c r="F14" s="306" t="s">
        <v>570</v>
      </c>
      <c r="G14" s="306" t="s">
        <v>571</v>
      </c>
      <c r="H14" s="306" t="s">
        <v>572</v>
      </c>
      <c r="I14" s="307"/>
      <c r="J14" s="306" t="s">
        <v>573</v>
      </c>
      <c r="K14" s="306" t="s">
        <v>574</v>
      </c>
      <c r="L14" s="307"/>
      <c r="M14" s="306" t="s">
        <v>575</v>
      </c>
      <c r="N14" s="306" t="s">
        <v>576</v>
      </c>
      <c r="O14" s="307"/>
      <c r="P14" s="306" t="s">
        <v>577</v>
      </c>
      <c r="Q14" s="306" t="s">
        <v>578</v>
      </c>
      <c r="R14" s="306" t="s">
        <v>579</v>
      </c>
      <c r="S14" s="306" t="s">
        <v>580</v>
      </c>
    </row>
    <row r="15" spans="1:21" x14ac:dyDescent="0.25">
      <c r="A15" s="306" t="s">
        <v>581</v>
      </c>
      <c r="B15" s="306" t="s">
        <v>582</v>
      </c>
      <c r="C15" s="306" t="s">
        <v>583</v>
      </c>
      <c r="D15" s="307"/>
      <c r="E15" s="307"/>
      <c r="F15" s="306" t="s">
        <v>584</v>
      </c>
      <c r="G15" s="306" t="s">
        <v>585</v>
      </c>
      <c r="H15" s="306" t="s">
        <v>586</v>
      </c>
      <c r="I15" s="307"/>
      <c r="J15" s="306" t="s">
        <v>587</v>
      </c>
      <c r="K15" s="306" t="s">
        <v>588</v>
      </c>
      <c r="L15" s="307"/>
      <c r="M15" s="306" t="s">
        <v>589</v>
      </c>
      <c r="N15" s="306" t="s">
        <v>590</v>
      </c>
      <c r="O15" s="307"/>
      <c r="P15" s="306" t="s">
        <v>591</v>
      </c>
      <c r="Q15" s="306" t="s">
        <v>592</v>
      </c>
      <c r="R15" s="306" t="s">
        <v>593</v>
      </c>
      <c r="S15" s="306" t="s">
        <v>594</v>
      </c>
    </row>
    <row r="16" spans="1:21" x14ac:dyDescent="0.25">
      <c r="A16" s="306" t="s">
        <v>595</v>
      </c>
      <c r="B16" s="306" t="s">
        <v>596</v>
      </c>
      <c r="C16" s="306" t="s">
        <v>597</v>
      </c>
      <c r="D16" s="307"/>
      <c r="E16" s="307"/>
      <c r="F16" s="306" t="s">
        <v>598</v>
      </c>
      <c r="G16" s="306" t="s">
        <v>599</v>
      </c>
      <c r="H16" s="306" t="s">
        <v>600</v>
      </c>
      <c r="I16" s="307"/>
      <c r="J16" s="306" t="s">
        <v>601</v>
      </c>
      <c r="K16" s="306" t="s">
        <v>602</v>
      </c>
      <c r="L16" s="307"/>
      <c r="M16" s="306" t="s">
        <v>603</v>
      </c>
      <c r="N16" s="306" t="s">
        <v>604</v>
      </c>
      <c r="O16" s="307"/>
      <c r="P16" s="313" t="s">
        <v>605</v>
      </c>
      <c r="Q16" s="306" t="s">
        <v>606</v>
      </c>
      <c r="R16" s="306" t="s">
        <v>607</v>
      </c>
      <c r="S16" s="306" t="s">
        <v>608</v>
      </c>
    </row>
    <row r="17" spans="1:19" x14ac:dyDescent="0.25">
      <c r="A17" s="306" t="s">
        <v>609</v>
      </c>
      <c r="B17" s="306" t="s">
        <v>610</v>
      </c>
      <c r="C17" s="306" t="s">
        <v>611</v>
      </c>
      <c r="D17" s="307"/>
      <c r="E17" s="307"/>
      <c r="F17" s="306" t="s">
        <v>612</v>
      </c>
      <c r="G17" s="306" t="s">
        <v>613</v>
      </c>
      <c r="H17" s="306" t="s">
        <v>614</v>
      </c>
      <c r="I17" s="307"/>
      <c r="J17" s="306" t="s">
        <v>615</v>
      </c>
      <c r="K17" s="306" t="s">
        <v>616</v>
      </c>
      <c r="L17" s="307"/>
      <c r="M17" s="306" t="s">
        <v>617</v>
      </c>
      <c r="N17" s="306" t="s">
        <v>618</v>
      </c>
      <c r="O17" s="307"/>
      <c r="P17" s="307"/>
      <c r="Q17" s="306" t="s">
        <v>619</v>
      </c>
      <c r="R17" s="306" t="s">
        <v>620</v>
      </c>
      <c r="S17" s="306" t="s">
        <v>621</v>
      </c>
    </row>
    <row r="18" spans="1:19" x14ac:dyDescent="0.25">
      <c r="A18" s="306" t="s">
        <v>622</v>
      </c>
      <c r="B18" s="306" t="s">
        <v>623</v>
      </c>
      <c r="C18" s="306" t="s">
        <v>624</v>
      </c>
      <c r="D18" s="307"/>
      <c r="E18" s="307"/>
      <c r="F18" s="306" t="s">
        <v>625</v>
      </c>
      <c r="G18" s="306" t="s">
        <v>626</v>
      </c>
      <c r="H18" s="306" t="s">
        <v>627</v>
      </c>
      <c r="I18" s="307"/>
      <c r="J18" s="306" t="s">
        <v>628</v>
      </c>
      <c r="K18" s="306" t="s">
        <v>629</v>
      </c>
      <c r="L18" s="307"/>
      <c r="M18" s="306" t="s">
        <v>630</v>
      </c>
      <c r="N18" s="306" t="s">
        <v>631</v>
      </c>
      <c r="O18" s="307"/>
      <c r="P18" s="307"/>
      <c r="Q18" s="313" t="s">
        <v>632</v>
      </c>
      <c r="R18" s="306" t="s">
        <v>633</v>
      </c>
      <c r="S18" s="306" t="s">
        <v>634</v>
      </c>
    </row>
    <row r="19" spans="1:19" x14ac:dyDescent="0.25">
      <c r="A19" s="306" t="s">
        <v>635</v>
      </c>
      <c r="B19" s="306" t="s">
        <v>636</v>
      </c>
      <c r="C19" s="306" t="s">
        <v>637</v>
      </c>
      <c r="D19" s="307"/>
      <c r="E19" s="307"/>
      <c r="F19" s="306" t="s">
        <v>638</v>
      </c>
      <c r="G19" s="306" t="s">
        <v>639</v>
      </c>
      <c r="H19" s="306" t="s">
        <v>640</v>
      </c>
      <c r="I19" s="307"/>
      <c r="J19" s="306" t="s">
        <v>641</v>
      </c>
      <c r="K19" s="306" t="s">
        <v>642</v>
      </c>
      <c r="L19" s="307"/>
      <c r="M19" s="306" t="s">
        <v>643</v>
      </c>
      <c r="N19" s="306" t="s">
        <v>644</v>
      </c>
      <c r="O19" s="307"/>
      <c r="P19" s="307"/>
      <c r="Q19" s="307"/>
      <c r="R19" s="306" t="s">
        <v>645</v>
      </c>
      <c r="S19" s="306" t="s">
        <v>646</v>
      </c>
    </row>
    <row r="20" spans="1:19" x14ac:dyDescent="0.25">
      <c r="A20" s="306" t="s">
        <v>647</v>
      </c>
      <c r="B20" s="306" t="s">
        <v>648</v>
      </c>
      <c r="C20" s="306" t="s">
        <v>649</v>
      </c>
      <c r="D20" s="307"/>
      <c r="E20" s="307"/>
      <c r="F20" s="306" t="s">
        <v>650</v>
      </c>
      <c r="G20" s="306" t="s">
        <v>651</v>
      </c>
      <c r="H20" s="306" t="s">
        <v>652</v>
      </c>
      <c r="I20" s="307"/>
      <c r="J20" s="306" t="s">
        <v>653</v>
      </c>
      <c r="K20" s="306" t="s">
        <v>654</v>
      </c>
      <c r="L20" s="307"/>
      <c r="M20" s="306" t="s">
        <v>655</v>
      </c>
      <c r="N20" s="306" t="s">
        <v>656</v>
      </c>
      <c r="O20" s="307"/>
      <c r="P20" s="307"/>
      <c r="Q20" s="307"/>
      <c r="R20" s="306" t="s">
        <v>657</v>
      </c>
      <c r="S20" s="306" t="s">
        <v>658</v>
      </c>
    </row>
    <row r="21" spans="1:19" x14ac:dyDescent="0.25">
      <c r="A21" s="306" t="s">
        <v>659</v>
      </c>
      <c r="B21" s="306" t="s">
        <v>660</v>
      </c>
      <c r="C21" s="306" t="s">
        <v>661</v>
      </c>
      <c r="D21" s="307"/>
      <c r="E21" s="307"/>
      <c r="F21" s="306" t="s">
        <v>662</v>
      </c>
      <c r="G21" s="306" t="s">
        <v>663</v>
      </c>
      <c r="H21" s="306" t="s">
        <v>664</v>
      </c>
      <c r="I21" s="307"/>
      <c r="J21" s="306" t="s">
        <v>665</v>
      </c>
      <c r="K21" s="306" t="s">
        <v>666</v>
      </c>
      <c r="L21" s="307"/>
      <c r="M21" s="306" t="s">
        <v>667</v>
      </c>
      <c r="N21" s="306" t="s">
        <v>668</v>
      </c>
      <c r="O21" s="307"/>
      <c r="P21" s="307"/>
      <c r="Q21" s="307"/>
      <c r="R21" s="313" t="s">
        <v>669</v>
      </c>
      <c r="S21" s="306" t="s">
        <v>670</v>
      </c>
    </row>
    <row r="22" spans="1:19" x14ac:dyDescent="0.25">
      <c r="A22" s="306" t="s">
        <v>671</v>
      </c>
      <c r="B22" s="306" t="s">
        <v>672</v>
      </c>
      <c r="C22" s="306" t="s">
        <v>673</v>
      </c>
      <c r="D22" s="307"/>
      <c r="E22" s="307"/>
      <c r="F22" s="306" t="s">
        <v>674</v>
      </c>
      <c r="G22" s="306" t="s">
        <v>675</v>
      </c>
      <c r="H22" s="306" t="s">
        <v>676</v>
      </c>
      <c r="I22" s="307"/>
      <c r="J22" s="306" t="s">
        <v>677</v>
      </c>
      <c r="K22" s="306" t="s">
        <v>678</v>
      </c>
      <c r="L22" s="307"/>
      <c r="M22" s="306" t="s">
        <v>679</v>
      </c>
      <c r="N22" s="306" t="s">
        <v>680</v>
      </c>
      <c r="O22" s="307"/>
      <c r="P22" s="307"/>
      <c r="Q22" s="307"/>
      <c r="R22" s="307"/>
      <c r="S22" s="306" t="s">
        <v>681</v>
      </c>
    </row>
    <row r="23" spans="1:19" x14ac:dyDescent="0.25">
      <c r="A23" s="306" t="s">
        <v>682</v>
      </c>
      <c r="B23" s="306" t="s">
        <v>683</v>
      </c>
      <c r="C23" s="306" t="s">
        <v>684</v>
      </c>
      <c r="D23" s="307"/>
      <c r="E23" s="307"/>
      <c r="F23" s="306" t="s">
        <v>685</v>
      </c>
      <c r="G23" s="306" t="s">
        <v>686</v>
      </c>
      <c r="H23" s="306" t="s">
        <v>687</v>
      </c>
      <c r="I23" s="307"/>
      <c r="J23" s="306" t="s">
        <v>688</v>
      </c>
      <c r="K23" s="306" t="s">
        <v>689</v>
      </c>
      <c r="L23" s="307"/>
      <c r="M23" s="306" t="s">
        <v>690</v>
      </c>
      <c r="N23" s="306" t="s">
        <v>691</v>
      </c>
      <c r="O23" s="307"/>
      <c r="P23" s="307"/>
      <c r="Q23" s="307"/>
      <c r="R23" s="307"/>
      <c r="S23" s="306" t="s">
        <v>692</v>
      </c>
    </row>
    <row r="24" spans="1:19" x14ac:dyDescent="0.25">
      <c r="A24" s="306" t="s">
        <v>693</v>
      </c>
      <c r="B24" s="313" t="s">
        <v>694</v>
      </c>
      <c r="C24" s="306" t="s">
        <v>695</v>
      </c>
      <c r="D24" s="307"/>
      <c r="E24" s="307"/>
      <c r="F24" s="306" t="s">
        <v>696</v>
      </c>
      <c r="G24" s="306" t="s">
        <v>697</v>
      </c>
      <c r="H24" s="306" t="s">
        <v>698</v>
      </c>
      <c r="I24" s="307"/>
      <c r="J24" s="306" t="s">
        <v>699</v>
      </c>
      <c r="K24" s="306" t="s">
        <v>700</v>
      </c>
      <c r="L24" s="307"/>
      <c r="M24" s="306" t="s">
        <v>701</v>
      </c>
      <c r="N24" s="306" t="s">
        <v>702</v>
      </c>
      <c r="O24" s="307"/>
      <c r="P24" s="307"/>
      <c r="Q24" s="307"/>
      <c r="R24" s="307"/>
      <c r="S24" s="306" t="s">
        <v>703</v>
      </c>
    </row>
    <row r="25" spans="1:19" x14ac:dyDescent="0.25">
      <c r="A25" s="306" t="s">
        <v>704</v>
      </c>
      <c r="B25" s="307"/>
      <c r="C25" s="306" t="s">
        <v>705</v>
      </c>
      <c r="D25" s="307"/>
      <c r="E25" s="307"/>
      <c r="F25" s="306" t="s">
        <v>706</v>
      </c>
      <c r="G25" s="306" t="s">
        <v>707</v>
      </c>
      <c r="H25" s="306" t="s">
        <v>708</v>
      </c>
      <c r="I25" s="307"/>
      <c r="J25" s="306" t="s">
        <v>709</v>
      </c>
      <c r="K25" s="306" t="s">
        <v>710</v>
      </c>
      <c r="L25" s="307"/>
      <c r="M25" s="306" t="s">
        <v>711</v>
      </c>
      <c r="N25" s="306" t="s">
        <v>712</v>
      </c>
      <c r="O25" s="307"/>
      <c r="P25" s="307"/>
      <c r="Q25" s="307"/>
      <c r="R25" s="307"/>
      <c r="S25" s="306" t="s">
        <v>713</v>
      </c>
    </row>
    <row r="26" spans="1:19" x14ac:dyDescent="0.25">
      <c r="A26" s="306" t="s">
        <v>714</v>
      </c>
      <c r="B26" s="307"/>
      <c r="C26" s="306" t="s">
        <v>715</v>
      </c>
      <c r="D26" s="307"/>
      <c r="E26" s="307"/>
      <c r="F26" s="306" t="s">
        <v>716</v>
      </c>
      <c r="G26" s="306" t="s">
        <v>717</v>
      </c>
      <c r="H26" s="306" t="s">
        <v>718</v>
      </c>
      <c r="I26" s="307"/>
      <c r="J26" s="306" t="s">
        <v>719</v>
      </c>
      <c r="K26" s="306" t="s">
        <v>720</v>
      </c>
      <c r="L26" s="307"/>
      <c r="M26" s="306" t="s">
        <v>721</v>
      </c>
      <c r="N26" s="306" t="s">
        <v>722</v>
      </c>
      <c r="O26" s="307"/>
      <c r="P26" s="307"/>
      <c r="Q26" s="307"/>
      <c r="R26" s="307"/>
      <c r="S26" s="306" t="s">
        <v>723</v>
      </c>
    </row>
    <row r="27" spans="1:19" x14ac:dyDescent="0.25">
      <c r="A27" s="306" t="s">
        <v>724</v>
      </c>
      <c r="B27" s="307"/>
      <c r="C27" s="306" t="s">
        <v>725</v>
      </c>
      <c r="D27" s="307"/>
      <c r="E27" s="307"/>
      <c r="F27" s="306" t="s">
        <v>726</v>
      </c>
      <c r="G27" s="306" t="s">
        <v>727</v>
      </c>
      <c r="H27" s="306" t="s">
        <v>728</v>
      </c>
      <c r="I27" s="307"/>
      <c r="J27" s="306" t="s">
        <v>729</v>
      </c>
      <c r="K27" s="313" t="s">
        <v>730</v>
      </c>
      <c r="L27" s="307"/>
      <c r="M27" s="306" t="s">
        <v>731</v>
      </c>
      <c r="N27" s="306" t="s">
        <v>732</v>
      </c>
      <c r="O27" s="307"/>
      <c r="P27" s="307"/>
      <c r="Q27" s="307"/>
      <c r="R27" s="307"/>
      <c r="S27" s="313" t="s">
        <v>733</v>
      </c>
    </row>
    <row r="28" spans="1:19" x14ac:dyDescent="0.25">
      <c r="A28" s="306" t="s">
        <v>734</v>
      </c>
      <c r="B28" s="307"/>
      <c r="C28" s="306" t="s">
        <v>735</v>
      </c>
      <c r="D28" s="307"/>
      <c r="E28" s="307"/>
      <c r="F28" s="306" t="s">
        <v>736</v>
      </c>
      <c r="G28" s="306" t="s">
        <v>737</v>
      </c>
      <c r="H28" s="306" t="s">
        <v>738</v>
      </c>
      <c r="I28" s="307"/>
      <c r="J28" s="306" t="s">
        <v>739</v>
      </c>
      <c r="K28" s="307"/>
      <c r="L28" s="307"/>
      <c r="M28" s="306" t="s">
        <v>740</v>
      </c>
      <c r="N28" s="306" t="s">
        <v>741</v>
      </c>
      <c r="O28" s="307"/>
      <c r="P28" s="307"/>
      <c r="Q28" s="307"/>
      <c r="R28" s="307"/>
      <c r="S28" s="307"/>
    </row>
    <row r="29" spans="1:19" x14ac:dyDescent="0.25">
      <c r="A29" s="306" t="s">
        <v>742</v>
      </c>
      <c r="B29" s="307"/>
      <c r="C29" s="306" t="s">
        <v>743</v>
      </c>
      <c r="D29" s="307"/>
      <c r="E29" s="307"/>
      <c r="F29" s="306" t="s">
        <v>744</v>
      </c>
      <c r="G29" s="306" t="s">
        <v>745</v>
      </c>
      <c r="H29" s="306" t="s">
        <v>746</v>
      </c>
      <c r="I29" s="307"/>
      <c r="J29" s="306" t="s">
        <v>747</v>
      </c>
      <c r="K29" s="307"/>
      <c r="L29" s="307"/>
      <c r="M29" s="306" t="s">
        <v>748</v>
      </c>
      <c r="N29" s="306" t="s">
        <v>749</v>
      </c>
      <c r="O29" s="307"/>
      <c r="P29" s="307"/>
      <c r="Q29" s="307"/>
      <c r="R29" s="307"/>
      <c r="S29" s="307"/>
    </row>
    <row r="30" spans="1:19" x14ac:dyDescent="0.25">
      <c r="A30" s="306" t="s">
        <v>750</v>
      </c>
      <c r="B30" s="307"/>
      <c r="C30" s="306" t="s">
        <v>751</v>
      </c>
      <c r="D30" s="307"/>
      <c r="E30" s="307"/>
      <c r="F30" s="306" t="s">
        <v>752</v>
      </c>
      <c r="G30" s="306" t="s">
        <v>753</v>
      </c>
      <c r="H30" s="306" t="s">
        <v>754</v>
      </c>
      <c r="I30" s="307"/>
      <c r="J30" s="306" t="s">
        <v>755</v>
      </c>
      <c r="K30" s="307"/>
      <c r="L30" s="307"/>
      <c r="M30" s="313" t="s">
        <v>756</v>
      </c>
      <c r="N30" s="306" t="s">
        <v>757</v>
      </c>
      <c r="O30" s="307"/>
      <c r="P30" s="307"/>
      <c r="Q30" s="307"/>
      <c r="R30" s="307"/>
      <c r="S30" s="307"/>
    </row>
    <row r="31" spans="1:19" x14ac:dyDescent="0.25">
      <c r="A31" s="306" t="s">
        <v>758</v>
      </c>
      <c r="B31" s="307"/>
      <c r="C31" s="306" t="s">
        <v>759</v>
      </c>
      <c r="D31" s="307"/>
      <c r="E31" s="307"/>
      <c r="F31" s="306" t="s">
        <v>760</v>
      </c>
      <c r="G31" s="306" t="s">
        <v>761</v>
      </c>
      <c r="H31" s="306" t="s">
        <v>762</v>
      </c>
      <c r="I31" s="307"/>
      <c r="J31" s="306" t="s">
        <v>763</v>
      </c>
      <c r="K31" s="307"/>
      <c r="L31" s="307"/>
      <c r="M31" s="307"/>
      <c r="N31" s="306" t="s">
        <v>764</v>
      </c>
      <c r="O31" s="307"/>
      <c r="P31" s="307"/>
      <c r="Q31" s="307"/>
      <c r="R31" s="307"/>
      <c r="S31" s="307"/>
    </row>
    <row r="32" spans="1:19" x14ac:dyDescent="0.25">
      <c r="A32" s="306" t="s">
        <v>765</v>
      </c>
      <c r="B32" s="307"/>
      <c r="C32" s="306" t="s">
        <v>766</v>
      </c>
      <c r="D32" s="307"/>
      <c r="E32" s="307"/>
      <c r="F32" s="306" t="s">
        <v>767</v>
      </c>
      <c r="G32" s="306" t="s">
        <v>768</v>
      </c>
      <c r="H32" s="306" t="s">
        <v>769</v>
      </c>
      <c r="I32" s="307"/>
      <c r="J32" s="306" t="s">
        <v>770</v>
      </c>
      <c r="K32" s="307"/>
      <c r="L32" s="307"/>
      <c r="M32" s="307"/>
      <c r="N32" s="306" t="s">
        <v>771</v>
      </c>
      <c r="O32" s="307"/>
      <c r="P32" s="307"/>
      <c r="Q32" s="307"/>
      <c r="R32" s="307"/>
      <c r="S32" s="307"/>
    </row>
    <row r="33" spans="1:19" x14ac:dyDescent="0.25">
      <c r="A33" s="306" t="s">
        <v>772</v>
      </c>
      <c r="B33" s="307"/>
      <c r="C33" s="306" t="s">
        <v>773</v>
      </c>
      <c r="D33" s="307"/>
      <c r="E33" s="307"/>
      <c r="F33" s="313" t="s">
        <v>774</v>
      </c>
      <c r="G33" s="306" t="s">
        <v>775</v>
      </c>
      <c r="H33" s="313" t="s">
        <v>776</v>
      </c>
      <c r="I33" s="307"/>
      <c r="J33" s="306" t="s">
        <v>777</v>
      </c>
      <c r="K33" s="307"/>
      <c r="L33" s="307"/>
      <c r="M33" s="307"/>
      <c r="N33" s="306" t="s">
        <v>778</v>
      </c>
      <c r="O33" s="307"/>
      <c r="P33" s="307"/>
      <c r="Q33" s="307"/>
      <c r="R33" s="307"/>
      <c r="S33" s="307"/>
    </row>
    <row r="34" spans="1:19" x14ac:dyDescent="0.25">
      <c r="A34" s="306" t="s">
        <v>779</v>
      </c>
      <c r="B34" s="307"/>
      <c r="C34" s="306" t="s">
        <v>780</v>
      </c>
      <c r="D34" s="307"/>
      <c r="E34" s="307"/>
      <c r="F34" s="307"/>
      <c r="G34" s="306" t="s">
        <v>781</v>
      </c>
      <c r="H34" s="307"/>
      <c r="I34" s="307"/>
      <c r="J34" s="306" t="s">
        <v>782</v>
      </c>
      <c r="K34" s="307"/>
      <c r="L34" s="307"/>
      <c r="M34" s="307"/>
      <c r="N34" s="306" t="s">
        <v>783</v>
      </c>
      <c r="O34" s="307"/>
      <c r="P34" s="307"/>
      <c r="Q34" s="307"/>
      <c r="R34" s="307"/>
      <c r="S34" s="307"/>
    </row>
    <row r="35" spans="1:19" x14ac:dyDescent="0.25">
      <c r="A35" s="306" t="s">
        <v>784</v>
      </c>
      <c r="B35" s="307"/>
      <c r="C35" s="306" t="s">
        <v>785</v>
      </c>
      <c r="D35" s="307"/>
      <c r="E35" s="307"/>
      <c r="F35" s="307"/>
      <c r="G35" s="306" t="s">
        <v>786</v>
      </c>
      <c r="H35" s="307"/>
      <c r="I35" s="307"/>
      <c r="J35" s="306" t="s">
        <v>787</v>
      </c>
      <c r="K35" s="307"/>
      <c r="L35" s="307"/>
      <c r="M35" s="307"/>
      <c r="N35" s="306" t="s">
        <v>788</v>
      </c>
      <c r="O35" s="307"/>
      <c r="P35" s="307"/>
      <c r="Q35" s="307"/>
      <c r="R35" s="307"/>
      <c r="S35" s="307"/>
    </row>
    <row r="36" spans="1:19" x14ac:dyDescent="0.25">
      <c r="A36" s="306" t="s">
        <v>789</v>
      </c>
      <c r="B36" s="307"/>
      <c r="C36" s="306" t="s">
        <v>790</v>
      </c>
      <c r="D36" s="307"/>
      <c r="E36" s="307"/>
      <c r="F36" s="307"/>
      <c r="G36" s="306" t="s">
        <v>791</v>
      </c>
      <c r="H36" s="307"/>
      <c r="I36" s="307"/>
      <c r="J36" s="306" t="s">
        <v>792</v>
      </c>
      <c r="K36" s="307"/>
      <c r="L36" s="307"/>
      <c r="M36" s="307"/>
      <c r="N36" s="306" t="s">
        <v>793</v>
      </c>
      <c r="O36" s="307"/>
      <c r="P36" s="307"/>
      <c r="Q36" s="307"/>
      <c r="R36" s="307"/>
      <c r="S36" s="307"/>
    </row>
    <row r="37" spans="1:19" x14ac:dyDescent="0.25">
      <c r="A37" s="306" t="s">
        <v>794</v>
      </c>
      <c r="B37" s="307"/>
      <c r="C37" s="306" t="s">
        <v>795</v>
      </c>
      <c r="D37" s="307"/>
      <c r="E37" s="307"/>
      <c r="F37" s="307"/>
      <c r="G37" s="306" t="s">
        <v>796</v>
      </c>
      <c r="H37" s="307"/>
      <c r="I37" s="307"/>
      <c r="J37" s="306" t="s">
        <v>797</v>
      </c>
      <c r="K37" s="307"/>
      <c r="L37" s="307"/>
      <c r="M37" s="307"/>
      <c r="N37" s="306" t="s">
        <v>798</v>
      </c>
      <c r="O37" s="307"/>
      <c r="P37" s="307"/>
      <c r="Q37" s="307"/>
      <c r="R37" s="307"/>
      <c r="S37" s="307"/>
    </row>
    <row r="38" spans="1:19" x14ac:dyDescent="0.25">
      <c r="A38" s="306" t="s">
        <v>799</v>
      </c>
      <c r="B38" s="307"/>
      <c r="C38" s="306" t="s">
        <v>800</v>
      </c>
      <c r="D38" s="307"/>
      <c r="E38" s="307"/>
      <c r="F38" s="307"/>
      <c r="G38" s="306" t="s">
        <v>801</v>
      </c>
      <c r="H38" s="307"/>
      <c r="I38" s="307"/>
      <c r="J38" s="313" t="s">
        <v>802</v>
      </c>
      <c r="K38" s="307"/>
      <c r="L38" s="307"/>
      <c r="M38" s="307"/>
      <c r="N38" s="306" t="s">
        <v>803</v>
      </c>
      <c r="O38" s="307"/>
      <c r="P38" s="307"/>
      <c r="Q38" s="307"/>
      <c r="R38" s="307"/>
      <c r="S38" s="307"/>
    </row>
    <row r="39" spans="1:19" x14ac:dyDescent="0.25">
      <c r="A39" s="306" t="s">
        <v>804</v>
      </c>
      <c r="B39" s="307"/>
      <c r="C39" s="306" t="s">
        <v>805</v>
      </c>
      <c r="D39" s="307"/>
      <c r="E39" s="307"/>
      <c r="F39" s="307"/>
      <c r="G39" s="306" t="s">
        <v>806</v>
      </c>
      <c r="H39" s="307"/>
      <c r="I39" s="307"/>
      <c r="J39" s="307"/>
      <c r="K39" s="307"/>
      <c r="L39" s="307"/>
      <c r="M39" s="307"/>
      <c r="N39" s="306" t="s">
        <v>807</v>
      </c>
      <c r="O39" s="307"/>
      <c r="P39" s="307"/>
      <c r="Q39" s="307"/>
      <c r="R39" s="307"/>
      <c r="S39" s="307"/>
    </row>
    <row r="40" spans="1:19" x14ac:dyDescent="0.25">
      <c r="A40" s="306" t="s">
        <v>808</v>
      </c>
      <c r="B40" s="307"/>
      <c r="C40" s="306" t="s">
        <v>809</v>
      </c>
      <c r="D40" s="307"/>
      <c r="E40" s="307"/>
      <c r="F40" s="307"/>
      <c r="G40" s="306" t="s">
        <v>810</v>
      </c>
      <c r="H40" s="307"/>
      <c r="I40" s="307"/>
      <c r="J40" s="307"/>
      <c r="K40" s="307"/>
      <c r="L40" s="307"/>
      <c r="M40" s="307"/>
      <c r="N40" s="306" t="s">
        <v>811</v>
      </c>
      <c r="O40" s="307"/>
      <c r="P40" s="307"/>
      <c r="Q40" s="307"/>
      <c r="R40" s="307"/>
      <c r="S40" s="307"/>
    </row>
    <row r="41" spans="1:19" x14ac:dyDescent="0.25">
      <c r="A41" s="306" t="s">
        <v>812</v>
      </c>
      <c r="B41" s="307"/>
      <c r="C41" s="306" t="s">
        <v>813</v>
      </c>
      <c r="D41" s="307"/>
      <c r="E41" s="307"/>
      <c r="F41" s="307"/>
      <c r="G41" s="306" t="s">
        <v>814</v>
      </c>
      <c r="H41" s="307"/>
      <c r="I41" s="307"/>
      <c r="J41" s="307"/>
      <c r="K41" s="307"/>
      <c r="L41" s="307"/>
      <c r="M41" s="307"/>
      <c r="N41" s="306" t="s">
        <v>815</v>
      </c>
      <c r="O41" s="307"/>
      <c r="P41" s="307"/>
      <c r="Q41" s="307"/>
      <c r="R41" s="307"/>
      <c r="S41" s="307"/>
    </row>
    <row r="42" spans="1:19" x14ac:dyDescent="0.25">
      <c r="A42" s="306" t="s">
        <v>816</v>
      </c>
      <c r="B42" s="307"/>
      <c r="C42" s="306" t="s">
        <v>817</v>
      </c>
      <c r="D42" s="307"/>
      <c r="E42" s="307"/>
      <c r="F42" s="307"/>
      <c r="G42" s="306" t="s">
        <v>818</v>
      </c>
      <c r="H42" s="307"/>
      <c r="I42" s="307"/>
      <c r="J42" s="307"/>
      <c r="K42" s="307"/>
      <c r="L42" s="307"/>
      <c r="M42" s="307"/>
      <c r="N42" s="306" t="s">
        <v>819</v>
      </c>
      <c r="O42" s="307"/>
      <c r="P42" s="307"/>
      <c r="Q42" s="307"/>
      <c r="R42" s="307"/>
      <c r="S42" s="307"/>
    </row>
    <row r="43" spans="1:19" x14ac:dyDescent="0.25">
      <c r="A43" s="306" t="s">
        <v>820</v>
      </c>
      <c r="B43" s="307"/>
      <c r="C43" s="306" t="s">
        <v>821</v>
      </c>
      <c r="D43" s="307"/>
      <c r="E43" s="307"/>
      <c r="F43" s="307"/>
      <c r="G43" s="306" t="s">
        <v>822</v>
      </c>
      <c r="H43" s="307"/>
      <c r="I43" s="307"/>
      <c r="J43" s="307"/>
      <c r="K43" s="307"/>
      <c r="L43" s="307"/>
      <c r="M43" s="307"/>
      <c r="N43" s="306" t="s">
        <v>823</v>
      </c>
      <c r="O43" s="307"/>
      <c r="P43" s="307"/>
      <c r="Q43" s="307"/>
      <c r="R43" s="307"/>
      <c r="S43" s="307"/>
    </row>
    <row r="44" spans="1:19" x14ac:dyDescent="0.25">
      <c r="A44" s="306" t="s">
        <v>824</v>
      </c>
      <c r="B44" s="307"/>
      <c r="C44" s="306" t="s">
        <v>825</v>
      </c>
      <c r="D44" s="307"/>
      <c r="E44" s="307"/>
      <c r="F44" s="307"/>
      <c r="G44" s="306" t="s">
        <v>826</v>
      </c>
      <c r="H44" s="307"/>
      <c r="I44" s="307"/>
      <c r="J44" s="307"/>
      <c r="K44" s="307"/>
      <c r="L44" s="307"/>
      <c r="M44" s="307"/>
      <c r="N44" s="306" t="s">
        <v>827</v>
      </c>
      <c r="O44" s="307"/>
      <c r="P44" s="307"/>
      <c r="Q44" s="307"/>
      <c r="R44" s="307"/>
      <c r="S44" s="307"/>
    </row>
    <row r="45" spans="1:19" x14ac:dyDescent="0.25">
      <c r="A45" s="306" t="s">
        <v>828</v>
      </c>
      <c r="B45" s="307"/>
      <c r="C45" s="306" t="s">
        <v>829</v>
      </c>
      <c r="D45" s="307"/>
      <c r="E45" s="307"/>
      <c r="F45" s="307"/>
      <c r="G45" s="306" t="s">
        <v>830</v>
      </c>
      <c r="H45" s="307"/>
      <c r="I45" s="307"/>
      <c r="J45" s="307"/>
      <c r="K45" s="307"/>
      <c r="L45" s="307"/>
      <c r="M45" s="307"/>
      <c r="N45" s="306" t="s">
        <v>831</v>
      </c>
      <c r="O45" s="307"/>
      <c r="P45" s="307"/>
      <c r="Q45" s="307"/>
      <c r="R45" s="307"/>
      <c r="S45" s="307"/>
    </row>
    <row r="46" spans="1:19" x14ac:dyDescent="0.25">
      <c r="A46" s="306" t="s">
        <v>832</v>
      </c>
      <c r="B46" s="307"/>
      <c r="C46" s="306" t="s">
        <v>833</v>
      </c>
      <c r="D46" s="307"/>
      <c r="E46" s="307"/>
      <c r="F46" s="307"/>
      <c r="G46" s="306" t="s">
        <v>834</v>
      </c>
      <c r="H46" s="307"/>
      <c r="I46" s="307"/>
      <c r="J46" s="307"/>
      <c r="K46" s="307"/>
      <c r="L46" s="307"/>
      <c r="M46" s="307"/>
      <c r="N46" s="306" t="s">
        <v>835</v>
      </c>
      <c r="O46" s="307"/>
      <c r="P46" s="307"/>
      <c r="Q46" s="307"/>
      <c r="R46" s="307"/>
      <c r="S46" s="307"/>
    </row>
    <row r="47" spans="1:19" x14ac:dyDescent="0.25">
      <c r="A47" s="306" t="s">
        <v>836</v>
      </c>
      <c r="B47" s="307"/>
      <c r="C47" s="306" t="s">
        <v>837</v>
      </c>
      <c r="D47" s="307"/>
      <c r="E47" s="307"/>
      <c r="F47" s="307"/>
      <c r="G47" s="306" t="s">
        <v>838</v>
      </c>
      <c r="H47" s="307"/>
      <c r="I47" s="307"/>
      <c r="J47" s="307"/>
      <c r="K47" s="307"/>
      <c r="L47" s="307"/>
      <c r="M47" s="307"/>
      <c r="N47" s="313" t="s">
        <v>839</v>
      </c>
      <c r="O47" s="307"/>
      <c r="P47" s="307"/>
      <c r="Q47" s="307"/>
      <c r="R47" s="307"/>
      <c r="S47" s="307"/>
    </row>
    <row r="48" spans="1:19" x14ac:dyDescent="0.25">
      <c r="A48" s="306" t="s">
        <v>840</v>
      </c>
      <c r="B48" s="307"/>
      <c r="C48" s="306" t="s">
        <v>841</v>
      </c>
      <c r="D48" s="307"/>
      <c r="E48" s="307"/>
      <c r="F48" s="307"/>
      <c r="G48" s="306" t="s">
        <v>842</v>
      </c>
      <c r="H48" s="307"/>
      <c r="I48" s="307"/>
      <c r="J48" s="307"/>
      <c r="K48" s="307"/>
      <c r="L48" s="307"/>
      <c r="M48" s="307"/>
      <c r="N48" s="307"/>
      <c r="O48" s="307"/>
      <c r="P48" s="307"/>
      <c r="Q48" s="307"/>
      <c r="R48" s="307"/>
      <c r="S48" s="307"/>
    </row>
    <row r="49" spans="1:19" x14ac:dyDescent="0.25">
      <c r="A49" s="313" t="s">
        <v>843</v>
      </c>
      <c r="B49" s="307"/>
      <c r="C49" s="306" t="s">
        <v>844</v>
      </c>
      <c r="D49" s="307"/>
      <c r="E49" s="307"/>
      <c r="F49" s="307"/>
      <c r="G49" s="306" t="s">
        <v>845</v>
      </c>
      <c r="H49" s="307"/>
      <c r="I49" s="307"/>
      <c r="J49" s="307"/>
      <c r="K49" s="307"/>
      <c r="L49" s="307"/>
      <c r="M49" s="307"/>
      <c r="N49" s="307"/>
      <c r="O49" s="307"/>
      <c r="P49" s="307"/>
      <c r="Q49" s="307"/>
      <c r="R49" s="307"/>
      <c r="S49" s="307"/>
    </row>
    <row r="50" spans="1:19" x14ac:dyDescent="0.25">
      <c r="B50" s="307"/>
      <c r="C50" s="306" t="s">
        <v>846</v>
      </c>
      <c r="D50" s="307"/>
      <c r="E50" s="307"/>
      <c r="F50" s="307"/>
      <c r="G50" s="306" t="s">
        <v>847</v>
      </c>
      <c r="H50" s="307"/>
      <c r="I50" s="307"/>
      <c r="J50" s="307"/>
      <c r="K50" s="307"/>
      <c r="L50" s="307"/>
      <c r="M50" s="307"/>
      <c r="N50" s="307"/>
      <c r="O50" s="307"/>
      <c r="P50" s="307"/>
      <c r="Q50" s="307"/>
      <c r="R50" s="307"/>
      <c r="S50" s="307"/>
    </row>
    <row r="51" spans="1:19" x14ac:dyDescent="0.25">
      <c r="B51" s="307"/>
      <c r="C51" s="306" t="s">
        <v>848</v>
      </c>
      <c r="D51" s="307"/>
      <c r="E51" s="307"/>
      <c r="F51" s="307"/>
      <c r="G51" s="306" t="s">
        <v>849</v>
      </c>
      <c r="H51" s="307"/>
      <c r="I51" s="307"/>
      <c r="J51" s="307"/>
      <c r="K51" s="307"/>
      <c r="L51" s="307"/>
      <c r="M51" s="307"/>
      <c r="N51" s="307"/>
      <c r="O51" s="307"/>
      <c r="P51" s="307"/>
      <c r="Q51" s="307"/>
      <c r="R51" s="307"/>
      <c r="S51" s="307"/>
    </row>
    <row r="52" spans="1:19" x14ac:dyDescent="0.25">
      <c r="B52" s="307"/>
      <c r="C52" s="306" t="s">
        <v>850</v>
      </c>
      <c r="D52" s="307"/>
      <c r="E52" s="307"/>
      <c r="F52" s="307"/>
      <c r="G52" s="306" t="s">
        <v>851</v>
      </c>
      <c r="H52" s="307"/>
      <c r="I52" s="307"/>
      <c r="J52" s="307"/>
      <c r="K52" s="307"/>
      <c r="L52" s="307"/>
      <c r="M52" s="307"/>
      <c r="N52" s="307"/>
      <c r="O52" s="307"/>
      <c r="P52" s="307"/>
      <c r="Q52" s="307"/>
      <c r="R52" s="307"/>
      <c r="S52" s="307"/>
    </row>
    <row r="53" spans="1:19" x14ac:dyDescent="0.25">
      <c r="B53" s="307"/>
      <c r="C53" s="306" t="s">
        <v>852</v>
      </c>
      <c r="D53" s="307"/>
      <c r="E53" s="307"/>
      <c r="F53" s="307"/>
      <c r="G53" s="306" t="s">
        <v>853</v>
      </c>
      <c r="H53" s="307"/>
      <c r="I53" s="307"/>
      <c r="J53" s="307"/>
      <c r="K53" s="307"/>
      <c r="L53" s="307"/>
      <c r="M53" s="307"/>
      <c r="N53" s="307"/>
      <c r="O53" s="307"/>
      <c r="P53" s="307"/>
      <c r="Q53" s="307"/>
      <c r="R53" s="307"/>
      <c r="S53" s="307"/>
    </row>
    <row r="54" spans="1:19" x14ac:dyDescent="0.25">
      <c r="B54" s="307"/>
      <c r="C54" s="306" t="s">
        <v>854</v>
      </c>
      <c r="D54" s="307"/>
      <c r="E54" s="307"/>
      <c r="F54" s="307"/>
      <c r="G54" s="306" t="s">
        <v>855</v>
      </c>
      <c r="H54" s="307"/>
      <c r="I54" s="307"/>
      <c r="J54" s="307"/>
      <c r="K54" s="307"/>
      <c r="L54" s="307"/>
      <c r="M54" s="307"/>
      <c r="N54" s="307"/>
      <c r="O54" s="307"/>
      <c r="P54" s="307"/>
      <c r="Q54" s="307"/>
      <c r="R54" s="307"/>
      <c r="S54" s="307"/>
    </row>
    <row r="55" spans="1:19" x14ac:dyDescent="0.25">
      <c r="B55" s="307"/>
      <c r="C55" s="306" t="s">
        <v>856</v>
      </c>
      <c r="D55" s="307"/>
      <c r="E55" s="307"/>
      <c r="F55" s="307"/>
      <c r="G55" s="306" t="s">
        <v>857</v>
      </c>
      <c r="H55" s="307"/>
      <c r="I55" s="307"/>
      <c r="J55" s="307"/>
      <c r="K55" s="307"/>
      <c r="L55" s="307"/>
      <c r="M55" s="307"/>
      <c r="N55" s="307"/>
      <c r="O55" s="307"/>
      <c r="P55" s="307"/>
      <c r="Q55" s="307"/>
      <c r="R55" s="307"/>
      <c r="S55" s="307"/>
    </row>
    <row r="56" spans="1:19" x14ac:dyDescent="0.25">
      <c r="B56" s="307"/>
      <c r="C56" s="306" t="s">
        <v>858</v>
      </c>
      <c r="D56" s="307"/>
      <c r="E56" s="307"/>
      <c r="F56" s="307"/>
      <c r="G56" s="306" t="s">
        <v>859</v>
      </c>
      <c r="H56" s="307"/>
      <c r="I56" s="307"/>
      <c r="J56" s="307"/>
      <c r="K56" s="307"/>
      <c r="L56" s="307"/>
      <c r="M56" s="307"/>
      <c r="N56" s="307"/>
      <c r="O56" s="307"/>
      <c r="P56" s="307"/>
      <c r="Q56" s="307"/>
      <c r="R56" s="307"/>
      <c r="S56" s="307"/>
    </row>
    <row r="57" spans="1:19" x14ac:dyDescent="0.25">
      <c r="B57" s="307"/>
      <c r="C57" s="306" t="s">
        <v>860</v>
      </c>
      <c r="D57" s="307"/>
      <c r="E57" s="307"/>
      <c r="F57" s="307"/>
      <c r="G57" s="306" t="s">
        <v>861</v>
      </c>
      <c r="H57" s="307"/>
      <c r="I57" s="307"/>
      <c r="J57" s="307"/>
      <c r="K57" s="307"/>
      <c r="L57" s="307"/>
      <c r="M57" s="307"/>
      <c r="N57" s="307"/>
      <c r="O57" s="307"/>
      <c r="P57" s="307"/>
      <c r="Q57" s="307"/>
      <c r="R57" s="307"/>
      <c r="S57" s="307"/>
    </row>
    <row r="58" spans="1:19" x14ac:dyDescent="0.25">
      <c r="B58" s="307"/>
      <c r="C58" s="306" t="s">
        <v>862</v>
      </c>
      <c r="D58" s="307"/>
      <c r="E58" s="307"/>
      <c r="F58" s="307"/>
      <c r="G58" s="306" t="s">
        <v>863</v>
      </c>
      <c r="H58" s="307"/>
      <c r="I58" s="307"/>
      <c r="J58" s="307"/>
      <c r="K58" s="307"/>
      <c r="L58" s="307"/>
      <c r="M58" s="307"/>
      <c r="N58" s="307"/>
      <c r="O58" s="307"/>
      <c r="P58" s="307"/>
      <c r="Q58" s="307"/>
      <c r="R58" s="307"/>
      <c r="S58" s="307"/>
    </row>
    <row r="59" spans="1:19" x14ac:dyDescent="0.25">
      <c r="B59" s="307"/>
      <c r="C59" s="306" t="s">
        <v>864</v>
      </c>
      <c r="D59" s="307"/>
      <c r="E59" s="307"/>
      <c r="F59" s="307"/>
      <c r="G59" s="306" t="s">
        <v>865</v>
      </c>
      <c r="H59" s="307"/>
      <c r="I59" s="307"/>
      <c r="J59" s="307"/>
      <c r="K59" s="307"/>
      <c r="L59" s="307"/>
      <c r="M59" s="307"/>
      <c r="N59" s="307"/>
      <c r="O59" s="307"/>
      <c r="P59" s="307"/>
      <c r="Q59" s="307"/>
      <c r="R59" s="307"/>
      <c r="S59" s="307"/>
    </row>
    <row r="60" spans="1:19" x14ac:dyDescent="0.25">
      <c r="B60" s="307"/>
      <c r="C60" s="306" t="s">
        <v>866</v>
      </c>
      <c r="D60" s="307"/>
      <c r="E60" s="307"/>
      <c r="F60" s="307"/>
      <c r="G60" s="306" t="s">
        <v>867</v>
      </c>
      <c r="H60" s="307"/>
      <c r="I60" s="307"/>
      <c r="J60" s="307"/>
      <c r="K60" s="307"/>
      <c r="L60" s="307"/>
      <c r="M60" s="307"/>
      <c r="N60" s="307"/>
      <c r="O60" s="307"/>
      <c r="P60" s="307"/>
      <c r="Q60" s="307"/>
      <c r="R60" s="307"/>
      <c r="S60" s="307"/>
    </row>
    <row r="61" spans="1:19" x14ac:dyDescent="0.25">
      <c r="B61" s="307"/>
      <c r="C61" s="306" t="s">
        <v>868</v>
      </c>
      <c r="D61" s="307"/>
      <c r="E61" s="307"/>
      <c r="F61" s="307"/>
      <c r="G61" s="306" t="s">
        <v>869</v>
      </c>
      <c r="H61" s="307"/>
      <c r="I61" s="307"/>
      <c r="J61" s="307"/>
      <c r="K61" s="307"/>
      <c r="L61" s="307"/>
      <c r="M61" s="307"/>
      <c r="N61" s="307"/>
      <c r="O61" s="307"/>
      <c r="P61" s="307"/>
      <c r="Q61" s="307"/>
      <c r="R61" s="307"/>
      <c r="S61" s="307"/>
    </row>
    <row r="62" spans="1:19" x14ac:dyDescent="0.25">
      <c r="B62" s="307"/>
      <c r="C62" s="306" t="s">
        <v>870</v>
      </c>
      <c r="D62" s="307"/>
      <c r="E62" s="307"/>
      <c r="F62" s="307"/>
      <c r="G62" s="306" t="s">
        <v>871</v>
      </c>
      <c r="H62" s="307"/>
      <c r="I62" s="307"/>
      <c r="J62" s="307"/>
      <c r="K62" s="307"/>
      <c r="L62" s="307"/>
      <c r="M62" s="307"/>
      <c r="N62" s="307"/>
      <c r="O62" s="307"/>
      <c r="P62" s="307"/>
      <c r="Q62" s="307"/>
      <c r="R62" s="307"/>
      <c r="S62" s="307"/>
    </row>
    <row r="63" spans="1:19" x14ac:dyDescent="0.25">
      <c r="B63" s="307"/>
      <c r="C63" s="306" t="s">
        <v>872</v>
      </c>
      <c r="D63" s="307"/>
      <c r="E63" s="307"/>
      <c r="F63" s="307"/>
      <c r="G63" s="306" t="s">
        <v>873</v>
      </c>
      <c r="H63" s="307"/>
      <c r="I63" s="307"/>
      <c r="J63" s="307"/>
      <c r="K63" s="307"/>
      <c r="L63" s="307"/>
      <c r="M63" s="307"/>
      <c r="N63" s="307"/>
      <c r="O63" s="307"/>
      <c r="P63" s="307"/>
      <c r="Q63" s="307"/>
      <c r="R63" s="307"/>
      <c r="S63" s="307"/>
    </row>
    <row r="64" spans="1:19" x14ac:dyDescent="0.25">
      <c r="B64" s="307"/>
      <c r="C64" s="306" t="s">
        <v>874</v>
      </c>
      <c r="D64" s="307"/>
      <c r="E64" s="307"/>
      <c r="F64" s="307"/>
      <c r="G64" s="306" t="s">
        <v>875</v>
      </c>
      <c r="H64" s="307"/>
      <c r="I64" s="307"/>
      <c r="J64" s="307"/>
      <c r="K64" s="307"/>
      <c r="L64" s="307"/>
      <c r="M64" s="307"/>
      <c r="N64" s="307"/>
      <c r="O64" s="307"/>
      <c r="P64" s="307"/>
      <c r="Q64" s="307"/>
      <c r="R64" s="307"/>
      <c r="S64" s="307"/>
    </row>
    <row r="65" spans="2:19" x14ac:dyDescent="0.25">
      <c r="B65" s="307"/>
      <c r="C65" s="306" t="s">
        <v>876</v>
      </c>
      <c r="D65" s="307"/>
      <c r="E65" s="307"/>
      <c r="F65" s="307"/>
      <c r="G65" s="306" t="s">
        <v>877</v>
      </c>
      <c r="H65" s="307"/>
      <c r="I65" s="307"/>
      <c r="J65" s="307"/>
      <c r="K65" s="307"/>
      <c r="L65" s="307"/>
      <c r="M65" s="307"/>
      <c r="N65" s="307"/>
      <c r="O65" s="307"/>
      <c r="P65" s="307"/>
      <c r="Q65" s="307"/>
      <c r="R65" s="307"/>
      <c r="S65" s="307"/>
    </row>
    <row r="66" spans="2:19" x14ac:dyDescent="0.25">
      <c r="B66" s="307"/>
      <c r="C66" s="306" t="s">
        <v>878</v>
      </c>
      <c r="D66" s="307"/>
      <c r="E66" s="307"/>
      <c r="F66" s="307"/>
      <c r="G66" s="306" t="s">
        <v>879</v>
      </c>
      <c r="H66" s="307"/>
      <c r="I66" s="307"/>
      <c r="J66" s="307"/>
      <c r="K66" s="307"/>
      <c r="L66" s="307"/>
      <c r="M66" s="307"/>
      <c r="N66" s="307"/>
      <c r="O66" s="307"/>
      <c r="P66" s="307"/>
      <c r="Q66" s="307"/>
      <c r="R66" s="307"/>
      <c r="S66" s="307"/>
    </row>
    <row r="67" spans="2:19" x14ac:dyDescent="0.25">
      <c r="B67" s="307"/>
      <c r="C67" s="306" t="s">
        <v>880</v>
      </c>
      <c r="D67" s="307"/>
      <c r="E67" s="307"/>
      <c r="F67" s="307"/>
      <c r="G67" s="306" t="s">
        <v>881</v>
      </c>
      <c r="H67" s="307"/>
      <c r="I67" s="307"/>
      <c r="J67" s="307"/>
      <c r="K67" s="307"/>
      <c r="L67" s="307"/>
      <c r="M67" s="307"/>
      <c r="N67" s="307"/>
      <c r="O67" s="307"/>
      <c r="P67" s="307"/>
      <c r="Q67" s="307"/>
      <c r="R67" s="307"/>
      <c r="S67" s="307"/>
    </row>
    <row r="68" spans="2:19" x14ac:dyDescent="0.25">
      <c r="B68" s="307"/>
      <c r="C68" s="306" t="s">
        <v>882</v>
      </c>
      <c r="D68" s="307"/>
      <c r="E68" s="307"/>
      <c r="F68" s="307"/>
      <c r="G68" s="306" t="s">
        <v>883</v>
      </c>
      <c r="H68" s="307"/>
      <c r="I68" s="307"/>
      <c r="J68" s="307"/>
      <c r="K68" s="307"/>
      <c r="L68" s="307"/>
      <c r="M68" s="307"/>
      <c r="N68" s="307"/>
      <c r="O68" s="307"/>
      <c r="P68" s="307"/>
      <c r="Q68" s="307"/>
      <c r="R68" s="307"/>
      <c r="S68" s="307"/>
    </row>
    <row r="69" spans="2:19" x14ac:dyDescent="0.25">
      <c r="B69" s="307"/>
      <c r="C69" s="306" t="s">
        <v>884</v>
      </c>
      <c r="D69" s="307"/>
      <c r="E69" s="307"/>
      <c r="F69" s="307"/>
      <c r="G69" s="306" t="s">
        <v>885</v>
      </c>
      <c r="H69" s="307"/>
      <c r="I69" s="307"/>
      <c r="J69" s="307"/>
      <c r="K69" s="307"/>
      <c r="L69" s="307"/>
      <c r="M69" s="307"/>
      <c r="N69" s="307"/>
      <c r="O69" s="307"/>
      <c r="P69" s="307"/>
      <c r="Q69" s="307"/>
      <c r="R69" s="307"/>
      <c r="S69" s="307"/>
    </row>
    <row r="70" spans="2:19" x14ac:dyDescent="0.25">
      <c r="B70" s="307"/>
      <c r="C70" s="306" t="s">
        <v>886</v>
      </c>
      <c r="D70" s="307"/>
      <c r="E70" s="307"/>
      <c r="F70" s="307"/>
      <c r="G70" s="306" t="s">
        <v>887</v>
      </c>
      <c r="H70" s="307"/>
      <c r="I70" s="307"/>
      <c r="J70" s="307"/>
      <c r="K70" s="307"/>
      <c r="L70" s="307"/>
      <c r="M70" s="307"/>
      <c r="N70" s="307"/>
      <c r="O70" s="307"/>
      <c r="P70" s="307"/>
      <c r="Q70" s="307"/>
      <c r="R70" s="307"/>
      <c r="S70" s="307"/>
    </row>
    <row r="71" spans="2:19" x14ac:dyDescent="0.25">
      <c r="B71" s="307"/>
      <c r="C71" s="306" t="s">
        <v>888</v>
      </c>
      <c r="D71" s="307"/>
      <c r="E71" s="307"/>
      <c r="F71" s="307"/>
      <c r="G71" s="306" t="s">
        <v>889</v>
      </c>
      <c r="H71" s="307"/>
      <c r="I71" s="307"/>
      <c r="J71" s="307"/>
      <c r="K71" s="307"/>
      <c r="L71" s="307"/>
      <c r="M71" s="307"/>
      <c r="N71" s="307"/>
      <c r="O71" s="307"/>
      <c r="P71" s="307"/>
      <c r="Q71" s="307"/>
      <c r="R71" s="307"/>
      <c r="S71" s="307"/>
    </row>
    <row r="72" spans="2:19" x14ac:dyDescent="0.25">
      <c r="B72" s="307"/>
      <c r="C72" s="306" t="s">
        <v>890</v>
      </c>
      <c r="D72" s="307"/>
      <c r="E72" s="307"/>
      <c r="F72" s="307"/>
      <c r="G72" s="306" t="s">
        <v>891</v>
      </c>
      <c r="H72" s="307"/>
      <c r="I72" s="307"/>
      <c r="J72" s="307"/>
      <c r="K72" s="307"/>
      <c r="L72" s="307"/>
      <c r="M72" s="307"/>
      <c r="N72" s="307"/>
      <c r="O72" s="307"/>
      <c r="P72" s="307"/>
      <c r="Q72" s="307"/>
      <c r="R72" s="307"/>
      <c r="S72" s="307"/>
    </row>
    <row r="73" spans="2:19" x14ac:dyDescent="0.25">
      <c r="B73" s="307"/>
      <c r="C73" s="306" t="s">
        <v>892</v>
      </c>
      <c r="D73" s="307"/>
      <c r="E73" s="307"/>
      <c r="F73" s="307"/>
      <c r="G73" s="306" t="s">
        <v>893</v>
      </c>
      <c r="H73" s="307"/>
      <c r="I73" s="307"/>
      <c r="J73" s="307"/>
      <c r="K73" s="307"/>
      <c r="L73" s="307"/>
      <c r="M73" s="307"/>
      <c r="N73" s="307"/>
      <c r="O73" s="307"/>
      <c r="P73" s="307"/>
      <c r="Q73" s="307"/>
      <c r="R73" s="307"/>
      <c r="S73" s="307"/>
    </row>
    <row r="74" spans="2:19" x14ac:dyDescent="0.25">
      <c r="B74" s="307"/>
      <c r="C74" s="306" t="s">
        <v>894</v>
      </c>
      <c r="D74" s="307"/>
      <c r="E74" s="307"/>
      <c r="F74" s="307"/>
      <c r="G74" s="306" t="s">
        <v>895</v>
      </c>
      <c r="H74" s="307"/>
      <c r="I74" s="307"/>
      <c r="J74" s="307"/>
      <c r="K74" s="307"/>
      <c r="L74" s="307"/>
      <c r="M74" s="307"/>
      <c r="N74" s="307"/>
      <c r="O74" s="307"/>
      <c r="P74" s="307"/>
      <c r="Q74" s="307"/>
      <c r="R74" s="307"/>
      <c r="S74" s="307"/>
    </row>
    <row r="75" spans="2:19" x14ac:dyDescent="0.25">
      <c r="B75" s="307"/>
      <c r="C75" s="306" t="s">
        <v>896</v>
      </c>
      <c r="D75" s="307"/>
      <c r="E75" s="307"/>
      <c r="F75" s="307"/>
      <c r="G75" s="306" t="s">
        <v>897</v>
      </c>
      <c r="H75" s="307"/>
      <c r="I75" s="307"/>
      <c r="J75" s="307"/>
      <c r="K75" s="307"/>
      <c r="L75" s="307"/>
      <c r="M75" s="307"/>
      <c r="N75" s="307"/>
      <c r="O75" s="307"/>
      <c r="P75" s="307"/>
      <c r="Q75" s="307"/>
      <c r="R75" s="307"/>
      <c r="S75" s="307"/>
    </row>
    <row r="76" spans="2:19" x14ac:dyDescent="0.25">
      <c r="B76" s="307"/>
      <c r="C76" s="306" t="s">
        <v>898</v>
      </c>
      <c r="D76" s="307"/>
      <c r="E76" s="307"/>
      <c r="F76" s="307"/>
      <c r="G76" s="306" t="s">
        <v>899</v>
      </c>
      <c r="H76" s="307"/>
      <c r="I76" s="307"/>
      <c r="J76" s="307"/>
      <c r="K76" s="307"/>
      <c r="L76" s="307"/>
      <c r="M76" s="307"/>
      <c r="N76" s="307"/>
      <c r="O76" s="307"/>
      <c r="P76" s="307"/>
      <c r="Q76" s="307"/>
      <c r="R76" s="307"/>
      <c r="S76" s="307"/>
    </row>
    <row r="77" spans="2:19" x14ac:dyDescent="0.25">
      <c r="B77" s="307"/>
      <c r="C77" s="306" t="s">
        <v>900</v>
      </c>
      <c r="D77" s="307"/>
      <c r="E77" s="307"/>
      <c r="F77" s="307"/>
      <c r="G77" s="306" t="s">
        <v>901</v>
      </c>
      <c r="H77" s="307"/>
      <c r="I77" s="307"/>
      <c r="J77" s="307"/>
      <c r="K77" s="307"/>
      <c r="L77" s="307"/>
      <c r="M77" s="307"/>
      <c r="N77" s="307"/>
      <c r="O77" s="307"/>
      <c r="P77" s="307"/>
      <c r="Q77" s="307"/>
      <c r="R77" s="307"/>
      <c r="S77" s="307"/>
    </row>
    <row r="78" spans="2:19" x14ac:dyDescent="0.25">
      <c r="B78" s="307"/>
      <c r="C78" s="306" t="s">
        <v>902</v>
      </c>
      <c r="D78" s="307"/>
      <c r="E78" s="307"/>
      <c r="F78" s="307"/>
      <c r="G78" s="306" t="s">
        <v>903</v>
      </c>
      <c r="H78" s="307"/>
      <c r="I78" s="307"/>
      <c r="J78" s="307"/>
      <c r="K78" s="307"/>
      <c r="L78" s="307"/>
      <c r="M78" s="307"/>
      <c r="N78" s="307"/>
      <c r="O78" s="307"/>
      <c r="P78" s="307"/>
      <c r="Q78" s="307"/>
      <c r="R78" s="307"/>
      <c r="S78" s="307"/>
    </row>
    <row r="79" spans="2:19" x14ac:dyDescent="0.25">
      <c r="B79" s="307"/>
      <c r="C79" s="306" t="s">
        <v>904</v>
      </c>
      <c r="D79" s="307"/>
      <c r="E79" s="307"/>
      <c r="F79" s="307"/>
      <c r="G79" s="306" t="s">
        <v>905</v>
      </c>
      <c r="H79" s="307"/>
      <c r="I79" s="307"/>
      <c r="J79" s="307"/>
      <c r="K79" s="307"/>
      <c r="L79" s="307"/>
      <c r="M79" s="307"/>
      <c r="N79" s="307"/>
      <c r="O79" s="307"/>
      <c r="P79" s="307"/>
      <c r="Q79" s="307"/>
      <c r="R79" s="307"/>
      <c r="S79" s="307"/>
    </row>
    <row r="80" spans="2:19" x14ac:dyDescent="0.25">
      <c r="B80" s="307"/>
      <c r="C80" s="306" t="s">
        <v>906</v>
      </c>
      <c r="D80" s="307"/>
      <c r="E80" s="307"/>
      <c r="F80" s="307"/>
      <c r="G80" s="306" t="s">
        <v>907</v>
      </c>
      <c r="H80" s="307"/>
      <c r="I80" s="307"/>
      <c r="J80" s="307"/>
      <c r="K80" s="307"/>
      <c r="L80" s="307"/>
      <c r="M80" s="307"/>
      <c r="N80" s="307"/>
      <c r="O80" s="307"/>
      <c r="P80" s="307"/>
      <c r="Q80" s="307"/>
      <c r="R80" s="307"/>
      <c r="S80" s="307"/>
    </row>
    <row r="81" spans="2:19" x14ac:dyDescent="0.25">
      <c r="B81" s="307"/>
      <c r="C81" s="306" t="s">
        <v>908</v>
      </c>
      <c r="D81" s="307"/>
      <c r="E81" s="307"/>
      <c r="F81" s="307"/>
      <c r="G81" s="306" t="s">
        <v>909</v>
      </c>
      <c r="H81" s="307"/>
      <c r="I81" s="307"/>
      <c r="J81" s="307"/>
      <c r="K81" s="307"/>
      <c r="L81" s="307"/>
      <c r="M81" s="307"/>
      <c r="N81" s="307"/>
      <c r="O81" s="307"/>
      <c r="P81" s="307"/>
      <c r="Q81" s="307"/>
      <c r="R81" s="307"/>
      <c r="S81" s="307"/>
    </row>
    <row r="82" spans="2:19" x14ac:dyDescent="0.25">
      <c r="B82" s="307"/>
      <c r="C82" s="306" t="s">
        <v>910</v>
      </c>
      <c r="D82" s="307"/>
      <c r="E82" s="307"/>
      <c r="F82" s="307"/>
      <c r="G82" s="306" t="s">
        <v>911</v>
      </c>
      <c r="H82" s="307"/>
      <c r="I82" s="307"/>
      <c r="J82" s="307"/>
      <c r="K82" s="307"/>
      <c r="L82" s="307"/>
      <c r="M82" s="307"/>
      <c r="N82" s="307"/>
      <c r="O82" s="307"/>
      <c r="P82" s="307"/>
      <c r="Q82" s="307"/>
      <c r="R82" s="307"/>
      <c r="S82" s="307"/>
    </row>
    <row r="83" spans="2:19" x14ac:dyDescent="0.25">
      <c r="B83" s="307"/>
      <c r="C83" s="306" t="s">
        <v>912</v>
      </c>
      <c r="D83" s="307"/>
      <c r="E83" s="307"/>
      <c r="F83" s="307"/>
      <c r="G83" s="306" t="s">
        <v>913</v>
      </c>
      <c r="H83" s="307"/>
      <c r="I83" s="307"/>
      <c r="J83" s="307"/>
      <c r="K83" s="307"/>
      <c r="L83" s="307"/>
      <c r="M83" s="307"/>
      <c r="N83" s="307"/>
      <c r="O83" s="307"/>
      <c r="P83" s="307"/>
      <c r="Q83" s="307"/>
      <c r="R83" s="307"/>
      <c r="S83" s="307"/>
    </row>
    <row r="84" spans="2:19" x14ac:dyDescent="0.25">
      <c r="B84" s="307"/>
      <c r="C84" s="306" t="s">
        <v>914</v>
      </c>
      <c r="D84" s="307"/>
      <c r="E84" s="307"/>
      <c r="F84" s="307"/>
      <c r="G84" s="306" t="s">
        <v>915</v>
      </c>
      <c r="H84" s="307"/>
      <c r="I84" s="307"/>
      <c r="J84" s="307"/>
      <c r="K84" s="307"/>
      <c r="L84" s="307"/>
      <c r="M84" s="307"/>
      <c r="N84" s="307"/>
      <c r="O84" s="307"/>
      <c r="P84" s="307"/>
      <c r="Q84" s="307"/>
      <c r="R84" s="307"/>
      <c r="S84" s="307"/>
    </row>
    <row r="85" spans="2:19" x14ac:dyDescent="0.25">
      <c r="B85" s="307"/>
      <c r="C85" s="306" t="s">
        <v>916</v>
      </c>
      <c r="D85" s="307"/>
      <c r="E85" s="307"/>
      <c r="F85" s="307"/>
      <c r="G85" s="306" t="s">
        <v>917</v>
      </c>
      <c r="H85" s="307"/>
      <c r="I85" s="307"/>
      <c r="J85" s="307"/>
      <c r="K85" s="307"/>
      <c r="L85" s="307"/>
      <c r="M85" s="307"/>
      <c r="N85" s="307"/>
      <c r="O85" s="307"/>
      <c r="P85" s="307"/>
      <c r="Q85" s="307"/>
      <c r="R85" s="307"/>
      <c r="S85" s="307"/>
    </row>
    <row r="86" spans="2:19" x14ac:dyDescent="0.25">
      <c r="B86" s="307"/>
      <c r="C86" s="306" t="s">
        <v>918</v>
      </c>
      <c r="D86" s="307"/>
      <c r="E86" s="307"/>
      <c r="F86" s="307"/>
      <c r="G86" s="306" t="s">
        <v>919</v>
      </c>
      <c r="H86" s="307"/>
      <c r="I86" s="307"/>
      <c r="J86" s="307"/>
      <c r="K86" s="307"/>
      <c r="L86" s="307"/>
      <c r="M86" s="307"/>
      <c r="N86" s="307"/>
      <c r="O86" s="307"/>
      <c r="P86" s="307"/>
      <c r="Q86" s="307"/>
      <c r="R86" s="307"/>
      <c r="S86" s="307"/>
    </row>
    <row r="87" spans="2:19" x14ac:dyDescent="0.25">
      <c r="B87" s="307"/>
      <c r="C87" s="306" t="s">
        <v>920</v>
      </c>
      <c r="D87" s="307"/>
      <c r="E87" s="307"/>
      <c r="F87" s="307"/>
      <c r="G87" s="306" t="s">
        <v>921</v>
      </c>
      <c r="H87" s="307"/>
      <c r="I87" s="307"/>
      <c r="J87" s="307"/>
      <c r="K87" s="307"/>
      <c r="L87" s="307"/>
      <c r="M87" s="307"/>
      <c r="N87" s="307"/>
      <c r="O87" s="307"/>
      <c r="P87" s="307"/>
      <c r="Q87" s="307"/>
      <c r="R87" s="307"/>
      <c r="S87" s="307"/>
    </row>
    <row r="88" spans="2:19" x14ac:dyDescent="0.25">
      <c r="B88" s="307"/>
      <c r="C88" s="306" t="s">
        <v>922</v>
      </c>
      <c r="D88" s="307"/>
      <c r="E88" s="307"/>
      <c r="F88" s="307"/>
      <c r="G88" s="306" t="s">
        <v>923</v>
      </c>
      <c r="H88" s="307"/>
      <c r="I88" s="307"/>
      <c r="J88" s="307"/>
      <c r="K88" s="307"/>
      <c r="L88" s="307"/>
      <c r="M88" s="307"/>
      <c r="N88" s="307"/>
      <c r="O88" s="307"/>
      <c r="P88" s="307"/>
      <c r="Q88" s="307"/>
      <c r="R88" s="307"/>
      <c r="S88" s="307"/>
    </row>
    <row r="89" spans="2:19" x14ac:dyDescent="0.25">
      <c r="B89" s="307"/>
      <c r="C89" s="306" t="s">
        <v>924</v>
      </c>
      <c r="D89" s="307"/>
      <c r="E89" s="307"/>
      <c r="F89" s="307"/>
      <c r="G89" s="306" t="s">
        <v>925</v>
      </c>
      <c r="H89" s="307"/>
      <c r="I89" s="307"/>
      <c r="J89" s="307"/>
      <c r="K89" s="307"/>
      <c r="L89" s="307"/>
      <c r="M89" s="307"/>
      <c r="N89" s="307"/>
      <c r="O89" s="307"/>
      <c r="P89" s="307"/>
      <c r="Q89" s="307"/>
      <c r="R89" s="307"/>
      <c r="S89" s="307"/>
    </row>
    <row r="90" spans="2:19" x14ac:dyDescent="0.25">
      <c r="B90" s="307"/>
      <c r="C90" s="306" t="s">
        <v>926</v>
      </c>
      <c r="D90" s="307"/>
      <c r="E90" s="307"/>
      <c r="F90" s="307"/>
      <c r="G90" s="306" t="s">
        <v>927</v>
      </c>
      <c r="H90" s="307"/>
      <c r="I90" s="307"/>
      <c r="J90" s="307"/>
      <c r="K90" s="307"/>
      <c r="L90" s="307"/>
      <c r="M90" s="307"/>
      <c r="N90" s="307"/>
      <c r="O90" s="307"/>
      <c r="P90" s="307"/>
      <c r="Q90" s="307"/>
      <c r="R90" s="307"/>
      <c r="S90" s="307"/>
    </row>
    <row r="91" spans="2:19" x14ac:dyDescent="0.25">
      <c r="B91" s="307"/>
      <c r="C91" s="306" t="s">
        <v>928</v>
      </c>
      <c r="D91" s="307"/>
      <c r="E91" s="307"/>
      <c r="F91" s="307"/>
      <c r="G91" s="306" t="s">
        <v>929</v>
      </c>
      <c r="H91" s="307"/>
      <c r="I91" s="307"/>
      <c r="J91" s="307"/>
      <c r="K91" s="307"/>
      <c r="L91" s="307"/>
      <c r="M91" s="307"/>
      <c r="N91" s="307"/>
      <c r="O91" s="307"/>
      <c r="P91" s="307"/>
      <c r="Q91" s="307"/>
      <c r="R91" s="307"/>
      <c r="S91" s="307"/>
    </row>
    <row r="92" spans="2:19" x14ac:dyDescent="0.25">
      <c r="B92" s="307"/>
      <c r="C92" s="306" t="s">
        <v>930</v>
      </c>
      <c r="D92" s="307"/>
      <c r="E92" s="307"/>
      <c r="F92" s="307"/>
      <c r="G92" s="306" t="s">
        <v>931</v>
      </c>
      <c r="H92" s="307"/>
      <c r="I92" s="307"/>
      <c r="J92" s="307"/>
      <c r="K92" s="307"/>
      <c r="L92" s="307"/>
      <c r="M92" s="307"/>
      <c r="N92" s="307"/>
      <c r="O92" s="307"/>
      <c r="P92" s="307"/>
      <c r="Q92" s="307"/>
      <c r="R92" s="307"/>
      <c r="S92" s="307"/>
    </row>
    <row r="93" spans="2:19" x14ac:dyDescent="0.25">
      <c r="B93" s="307"/>
      <c r="C93" s="306" t="s">
        <v>932</v>
      </c>
      <c r="D93" s="307"/>
      <c r="E93" s="307"/>
      <c r="F93" s="307"/>
      <c r="G93" s="306" t="s">
        <v>933</v>
      </c>
      <c r="H93" s="307"/>
      <c r="I93" s="307"/>
      <c r="J93" s="307"/>
      <c r="K93" s="307"/>
      <c r="L93" s="307"/>
      <c r="M93" s="307"/>
      <c r="N93" s="307"/>
      <c r="O93" s="307"/>
      <c r="P93" s="307"/>
      <c r="Q93" s="307"/>
      <c r="R93" s="307"/>
      <c r="S93" s="307"/>
    </row>
    <row r="94" spans="2:19" x14ac:dyDescent="0.25">
      <c r="B94" s="307"/>
      <c r="C94" s="306" t="s">
        <v>934</v>
      </c>
      <c r="D94" s="307"/>
      <c r="E94" s="307"/>
      <c r="F94" s="307"/>
      <c r="G94" s="306" t="s">
        <v>935</v>
      </c>
      <c r="H94" s="307"/>
      <c r="I94" s="307"/>
      <c r="J94" s="307"/>
      <c r="K94" s="307"/>
      <c r="L94" s="307"/>
      <c r="M94" s="307"/>
      <c r="N94" s="307"/>
      <c r="O94" s="307"/>
      <c r="P94" s="307"/>
      <c r="Q94" s="307"/>
      <c r="R94" s="307"/>
      <c r="S94" s="307"/>
    </row>
    <row r="95" spans="2:19" x14ac:dyDescent="0.25">
      <c r="B95" s="307"/>
      <c r="C95" s="306" t="s">
        <v>936</v>
      </c>
      <c r="D95" s="307"/>
      <c r="E95" s="307"/>
      <c r="F95" s="307"/>
      <c r="G95" s="306" t="s">
        <v>937</v>
      </c>
      <c r="H95" s="307"/>
      <c r="I95" s="307"/>
      <c r="J95" s="307"/>
      <c r="K95" s="307"/>
      <c r="L95" s="307"/>
      <c r="M95" s="307"/>
      <c r="N95" s="307"/>
      <c r="O95" s="307"/>
      <c r="P95" s="307"/>
      <c r="Q95" s="307"/>
      <c r="R95" s="307"/>
      <c r="S95" s="307"/>
    </row>
    <row r="96" spans="2:19" x14ac:dyDescent="0.25">
      <c r="B96" s="307"/>
      <c r="C96" s="306" t="s">
        <v>938</v>
      </c>
      <c r="D96" s="307"/>
      <c r="E96" s="307"/>
      <c r="F96" s="307"/>
      <c r="G96" s="306" t="s">
        <v>939</v>
      </c>
      <c r="H96" s="307"/>
      <c r="I96" s="307"/>
      <c r="J96" s="307"/>
      <c r="K96" s="307"/>
      <c r="L96" s="307"/>
      <c r="M96" s="307"/>
      <c r="N96" s="307"/>
      <c r="O96" s="307"/>
      <c r="P96" s="307"/>
      <c r="Q96" s="307"/>
      <c r="R96" s="307"/>
      <c r="S96" s="307"/>
    </row>
    <row r="97" spans="2:19" x14ac:dyDescent="0.25">
      <c r="B97" s="307"/>
      <c r="C97" s="306" t="s">
        <v>940</v>
      </c>
      <c r="D97" s="307"/>
      <c r="E97" s="307"/>
      <c r="F97" s="307"/>
      <c r="G97" s="306" t="s">
        <v>941</v>
      </c>
      <c r="H97" s="307"/>
      <c r="I97" s="307"/>
      <c r="J97" s="307"/>
      <c r="K97" s="307"/>
      <c r="L97" s="307"/>
      <c r="M97" s="307"/>
      <c r="N97" s="307"/>
      <c r="O97" s="307"/>
      <c r="P97" s="307"/>
      <c r="Q97" s="307"/>
      <c r="R97" s="307"/>
      <c r="S97" s="307"/>
    </row>
    <row r="98" spans="2:19" x14ac:dyDescent="0.25">
      <c r="B98" s="307"/>
      <c r="C98" s="306" t="s">
        <v>942</v>
      </c>
      <c r="D98" s="307"/>
      <c r="E98" s="307"/>
      <c r="F98" s="307"/>
      <c r="G98" s="306" t="s">
        <v>943</v>
      </c>
      <c r="H98" s="307"/>
      <c r="I98" s="307"/>
      <c r="J98" s="307"/>
      <c r="K98" s="307"/>
      <c r="L98" s="307"/>
      <c r="M98" s="307"/>
      <c r="N98" s="307"/>
      <c r="O98" s="307"/>
      <c r="P98" s="307"/>
      <c r="Q98" s="307"/>
      <c r="R98" s="307"/>
      <c r="S98" s="307"/>
    </row>
    <row r="99" spans="2:19" x14ac:dyDescent="0.25">
      <c r="B99" s="307"/>
      <c r="C99" s="306" t="s">
        <v>944</v>
      </c>
      <c r="D99" s="307"/>
      <c r="E99" s="307"/>
      <c r="F99" s="307"/>
      <c r="G99" s="306" t="s">
        <v>945</v>
      </c>
      <c r="H99" s="307"/>
      <c r="I99" s="307"/>
      <c r="J99" s="307"/>
      <c r="K99" s="307"/>
      <c r="L99" s="307"/>
      <c r="M99" s="307"/>
      <c r="N99" s="307"/>
      <c r="O99" s="307"/>
      <c r="P99" s="307"/>
      <c r="Q99" s="307"/>
      <c r="R99" s="307"/>
      <c r="S99" s="307"/>
    </row>
    <row r="100" spans="2:19" x14ac:dyDescent="0.25">
      <c r="B100" s="307"/>
      <c r="C100" s="306" t="s">
        <v>946</v>
      </c>
      <c r="D100" s="307"/>
      <c r="E100" s="307"/>
      <c r="F100" s="307"/>
      <c r="G100" s="306" t="s">
        <v>947</v>
      </c>
      <c r="H100" s="307"/>
      <c r="I100" s="307"/>
      <c r="J100" s="307"/>
      <c r="K100" s="307"/>
      <c r="L100" s="307"/>
      <c r="M100" s="307"/>
      <c r="N100" s="307"/>
      <c r="O100" s="307"/>
      <c r="P100" s="307"/>
      <c r="Q100" s="307"/>
      <c r="R100" s="307"/>
      <c r="S100" s="307"/>
    </row>
    <row r="101" spans="2:19" x14ac:dyDescent="0.25">
      <c r="B101" s="307"/>
      <c r="C101" s="306" t="s">
        <v>948</v>
      </c>
      <c r="D101" s="307"/>
      <c r="E101" s="307"/>
      <c r="F101" s="307"/>
      <c r="G101" s="306" t="s">
        <v>949</v>
      </c>
      <c r="H101" s="307"/>
      <c r="I101" s="307"/>
      <c r="J101" s="307"/>
      <c r="K101" s="307"/>
      <c r="L101" s="307"/>
      <c r="M101" s="307"/>
      <c r="N101" s="307"/>
      <c r="O101" s="307"/>
      <c r="P101" s="307"/>
      <c r="Q101" s="307"/>
      <c r="R101" s="307"/>
      <c r="S101" s="307"/>
    </row>
    <row r="102" spans="2:19" x14ac:dyDescent="0.25">
      <c r="B102" s="307"/>
      <c r="C102" s="306" t="s">
        <v>950</v>
      </c>
      <c r="D102" s="307"/>
      <c r="E102" s="307"/>
      <c r="F102" s="307"/>
      <c r="G102" s="306" t="s">
        <v>951</v>
      </c>
      <c r="H102" s="307"/>
      <c r="I102" s="307"/>
      <c r="J102" s="307"/>
      <c r="K102" s="307"/>
      <c r="L102" s="307"/>
      <c r="M102" s="307"/>
      <c r="N102" s="307"/>
      <c r="O102" s="307"/>
      <c r="P102" s="307"/>
      <c r="Q102" s="307"/>
      <c r="R102" s="307"/>
      <c r="S102" s="307"/>
    </row>
    <row r="103" spans="2:19" x14ac:dyDescent="0.25">
      <c r="B103" s="307"/>
      <c r="C103" s="306" t="s">
        <v>952</v>
      </c>
      <c r="D103" s="307"/>
      <c r="E103" s="307"/>
      <c r="F103" s="307"/>
      <c r="G103" s="306" t="s">
        <v>953</v>
      </c>
      <c r="H103" s="307"/>
      <c r="I103" s="307"/>
      <c r="J103" s="307"/>
      <c r="K103" s="307"/>
      <c r="L103" s="307"/>
      <c r="M103" s="307"/>
      <c r="N103" s="307"/>
      <c r="O103" s="307"/>
      <c r="P103" s="307"/>
      <c r="Q103" s="307"/>
      <c r="R103" s="307"/>
      <c r="S103" s="307"/>
    </row>
    <row r="104" spans="2:19" x14ac:dyDescent="0.25">
      <c r="B104" s="307"/>
      <c r="C104" s="306" t="s">
        <v>954</v>
      </c>
      <c r="D104" s="307"/>
      <c r="E104" s="307"/>
      <c r="F104" s="307"/>
      <c r="G104" s="306" t="s">
        <v>955</v>
      </c>
      <c r="H104" s="307"/>
      <c r="I104" s="307"/>
      <c r="J104" s="307"/>
      <c r="K104" s="307"/>
      <c r="L104" s="307"/>
      <c r="M104" s="307"/>
      <c r="N104" s="307"/>
      <c r="O104" s="307"/>
      <c r="P104" s="307"/>
      <c r="Q104" s="307"/>
      <c r="R104" s="307"/>
      <c r="S104" s="307"/>
    </row>
    <row r="105" spans="2:19" x14ac:dyDescent="0.25">
      <c r="B105" s="307"/>
      <c r="C105" s="306" t="s">
        <v>956</v>
      </c>
      <c r="D105" s="307"/>
      <c r="E105" s="307"/>
      <c r="F105" s="307"/>
      <c r="G105" s="306" t="s">
        <v>957</v>
      </c>
      <c r="H105" s="307"/>
      <c r="I105" s="307"/>
      <c r="J105" s="307"/>
      <c r="K105" s="307"/>
      <c r="L105" s="307"/>
      <c r="M105" s="307"/>
      <c r="N105" s="307"/>
      <c r="O105" s="307"/>
      <c r="P105" s="307"/>
      <c r="Q105" s="307"/>
      <c r="R105" s="307"/>
      <c r="S105" s="307"/>
    </row>
    <row r="106" spans="2:19" x14ac:dyDescent="0.25">
      <c r="B106" s="307"/>
      <c r="C106" s="306" t="s">
        <v>958</v>
      </c>
      <c r="D106" s="307"/>
      <c r="E106" s="307"/>
      <c r="F106" s="307"/>
      <c r="G106" s="306" t="s">
        <v>959</v>
      </c>
      <c r="H106" s="307"/>
      <c r="I106" s="307"/>
      <c r="J106" s="307"/>
      <c r="K106" s="307"/>
      <c r="L106" s="307"/>
      <c r="M106" s="307"/>
      <c r="N106" s="307"/>
      <c r="O106" s="307"/>
      <c r="P106" s="307"/>
      <c r="Q106" s="307"/>
      <c r="R106" s="307"/>
      <c r="S106" s="307"/>
    </row>
    <row r="107" spans="2:19" x14ac:dyDescent="0.25">
      <c r="B107" s="307"/>
      <c r="C107" s="306" t="s">
        <v>960</v>
      </c>
      <c r="D107" s="307"/>
      <c r="E107" s="307"/>
      <c r="F107" s="307"/>
      <c r="G107" s="306" t="s">
        <v>961</v>
      </c>
      <c r="H107" s="307"/>
      <c r="I107" s="307"/>
      <c r="J107" s="307"/>
      <c r="K107" s="307"/>
      <c r="L107" s="307"/>
      <c r="M107" s="307"/>
      <c r="N107" s="307"/>
      <c r="O107" s="307"/>
      <c r="P107" s="307"/>
      <c r="Q107" s="307"/>
      <c r="R107" s="307"/>
      <c r="S107" s="307"/>
    </row>
    <row r="108" spans="2:19" x14ac:dyDescent="0.25">
      <c r="B108" s="307"/>
      <c r="C108" s="306" t="s">
        <v>962</v>
      </c>
      <c r="D108" s="307"/>
      <c r="E108" s="307"/>
      <c r="F108" s="307"/>
      <c r="G108" s="306" t="s">
        <v>963</v>
      </c>
      <c r="H108" s="307"/>
      <c r="I108" s="307"/>
      <c r="J108" s="307"/>
      <c r="K108" s="307"/>
      <c r="L108" s="307"/>
      <c r="M108" s="307"/>
      <c r="N108" s="307"/>
      <c r="O108" s="307"/>
      <c r="P108" s="307"/>
      <c r="Q108" s="307"/>
      <c r="R108" s="307"/>
      <c r="S108" s="307"/>
    </row>
    <row r="109" spans="2:19" x14ac:dyDescent="0.25">
      <c r="B109" s="307"/>
      <c r="C109" s="306" t="s">
        <v>964</v>
      </c>
      <c r="D109" s="307"/>
      <c r="E109" s="307"/>
      <c r="F109" s="307"/>
      <c r="G109" s="306" t="s">
        <v>965</v>
      </c>
      <c r="H109" s="307"/>
      <c r="I109" s="307"/>
      <c r="J109" s="307"/>
      <c r="K109" s="307"/>
      <c r="L109" s="307"/>
      <c r="M109" s="307"/>
      <c r="N109" s="307"/>
      <c r="O109" s="307"/>
      <c r="P109" s="307"/>
      <c r="Q109" s="307"/>
      <c r="R109" s="307"/>
      <c r="S109" s="307"/>
    </row>
    <row r="110" spans="2:19" x14ac:dyDescent="0.25">
      <c r="B110" s="307"/>
      <c r="C110" s="306" t="s">
        <v>966</v>
      </c>
      <c r="D110" s="307"/>
      <c r="E110" s="307"/>
      <c r="F110" s="307"/>
      <c r="G110" s="306" t="s">
        <v>967</v>
      </c>
      <c r="H110" s="307"/>
      <c r="I110" s="307"/>
      <c r="J110" s="307"/>
      <c r="K110" s="307"/>
      <c r="L110" s="307"/>
      <c r="M110" s="307"/>
      <c r="N110" s="307"/>
      <c r="O110" s="307"/>
      <c r="P110" s="307"/>
      <c r="Q110" s="307"/>
      <c r="R110" s="307"/>
      <c r="S110" s="307"/>
    </row>
    <row r="111" spans="2:19" x14ac:dyDescent="0.25">
      <c r="B111" s="307"/>
      <c r="C111" s="306" t="s">
        <v>968</v>
      </c>
      <c r="D111" s="307"/>
      <c r="E111" s="307"/>
      <c r="F111" s="307"/>
      <c r="G111" s="306" t="s">
        <v>969</v>
      </c>
      <c r="H111" s="307"/>
      <c r="I111" s="307"/>
      <c r="J111" s="307"/>
      <c r="K111" s="307"/>
      <c r="L111" s="307"/>
      <c r="M111" s="307"/>
      <c r="N111" s="307"/>
      <c r="O111" s="307"/>
      <c r="P111" s="307"/>
      <c r="Q111" s="307"/>
      <c r="R111" s="307"/>
      <c r="S111" s="307"/>
    </row>
    <row r="112" spans="2:19" x14ac:dyDescent="0.25">
      <c r="B112" s="307"/>
      <c r="C112" s="306" t="s">
        <v>970</v>
      </c>
      <c r="D112" s="307"/>
      <c r="E112" s="307"/>
      <c r="F112" s="307"/>
      <c r="G112" s="313" t="s">
        <v>971</v>
      </c>
      <c r="H112" s="307"/>
      <c r="I112" s="307"/>
      <c r="J112" s="307"/>
      <c r="K112" s="307"/>
      <c r="L112" s="307"/>
      <c r="M112" s="307"/>
      <c r="N112" s="307"/>
      <c r="O112" s="307"/>
      <c r="P112" s="307"/>
      <c r="Q112" s="307"/>
      <c r="R112" s="307"/>
      <c r="S112" s="307"/>
    </row>
    <row r="113" spans="2:19" x14ac:dyDescent="0.25">
      <c r="B113" s="307"/>
      <c r="C113" s="306" t="s">
        <v>972</v>
      </c>
      <c r="D113" s="307"/>
      <c r="E113" s="307"/>
      <c r="F113" s="307"/>
      <c r="G113" s="307"/>
      <c r="H113" s="307"/>
      <c r="I113" s="307"/>
      <c r="J113" s="307"/>
      <c r="K113" s="307"/>
      <c r="L113" s="307"/>
      <c r="M113" s="307"/>
      <c r="N113" s="307"/>
      <c r="O113" s="307"/>
      <c r="P113" s="307"/>
      <c r="Q113" s="307"/>
      <c r="R113" s="307"/>
      <c r="S113" s="307"/>
    </row>
    <row r="114" spans="2:19" x14ac:dyDescent="0.25">
      <c r="B114" s="307"/>
      <c r="C114" s="306" t="s">
        <v>973</v>
      </c>
      <c r="D114" s="307"/>
      <c r="E114" s="307"/>
      <c r="F114" s="307"/>
      <c r="G114" s="307"/>
      <c r="H114" s="307"/>
      <c r="I114" s="307"/>
      <c r="J114" s="307"/>
      <c r="K114" s="307"/>
      <c r="L114" s="307"/>
      <c r="M114" s="307"/>
      <c r="N114" s="307"/>
      <c r="O114" s="307"/>
      <c r="P114" s="307"/>
      <c r="Q114" s="307"/>
      <c r="R114" s="307"/>
      <c r="S114" s="307"/>
    </row>
    <row r="115" spans="2:19" x14ac:dyDescent="0.25">
      <c r="B115" s="307"/>
      <c r="C115" s="306" t="s">
        <v>974</v>
      </c>
      <c r="D115" s="307"/>
      <c r="E115" s="307"/>
      <c r="F115" s="307"/>
      <c r="G115" s="307"/>
      <c r="H115" s="307"/>
      <c r="I115" s="307"/>
      <c r="J115" s="307"/>
      <c r="K115" s="307"/>
      <c r="L115" s="307"/>
      <c r="M115" s="307"/>
      <c r="N115" s="307"/>
      <c r="O115" s="307"/>
      <c r="P115" s="307"/>
      <c r="Q115" s="307"/>
      <c r="R115" s="307"/>
      <c r="S115" s="307"/>
    </row>
    <row r="116" spans="2:19" x14ac:dyDescent="0.25">
      <c r="B116" s="307"/>
      <c r="C116" s="306" t="s">
        <v>975</v>
      </c>
      <c r="D116" s="307"/>
      <c r="E116" s="307"/>
      <c r="F116" s="307"/>
      <c r="G116" s="307"/>
      <c r="H116" s="307"/>
      <c r="I116" s="307"/>
      <c r="J116" s="307"/>
      <c r="K116" s="307"/>
      <c r="L116" s="307"/>
      <c r="M116" s="307"/>
      <c r="N116" s="307"/>
      <c r="O116" s="307"/>
      <c r="P116" s="307"/>
      <c r="Q116" s="307"/>
      <c r="R116" s="307"/>
      <c r="S116" s="307"/>
    </row>
    <row r="117" spans="2:19" x14ac:dyDescent="0.25">
      <c r="B117" s="307"/>
      <c r="C117" s="306" t="s">
        <v>976</v>
      </c>
      <c r="D117" s="307"/>
      <c r="E117" s="307"/>
      <c r="F117" s="307"/>
      <c r="G117" s="307"/>
      <c r="H117" s="307"/>
      <c r="I117" s="307"/>
      <c r="J117" s="307"/>
      <c r="K117" s="307"/>
      <c r="L117" s="307"/>
      <c r="M117" s="307"/>
      <c r="N117" s="307"/>
      <c r="O117" s="307"/>
      <c r="P117" s="307"/>
      <c r="Q117" s="307"/>
      <c r="R117" s="307"/>
      <c r="S117" s="307"/>
    </row>
    <row r="118" spans="2:19" x14ac:dyDescent="0.25">
      <c r="B118" s="307"/>
      <c r="C118" s="306" t="s">
        <v>977</v>
      </c>
      <c r="D118" s="307"/>
      <c r="E118" s="307"/>
      <c r="F118" s="307"/>
      <c r="G118" s="307"/>
      <c r="H118" s="307"/>
      <c r="I118" s="307"/>
      <c r="J118" s="307"/>
      <c r="K118" s="307"/>
      <c r="L118" s="307"/>
      <c r="M118" s="307"/>
      <c r="N118" s="307"/>
      <c r="O118" s="307"/>
      <c r="P118" s="307"/>
      <c r="Q118" s="307"/>
      <c r="R118" s="307"/>
      <c r="S118" s="307"/>
    </row>
    <row r="119" spans="2:19" x14ac:dyDescent="0.25">
      <c r="B119" s="307"/>
      <c r="C119" s="306" t="s">
        <v>978</v>
      </c>
      <c r="D119" s="307"/>
      <c r="E119" s="307"/>
      <c r="F119" s="307"/>
      <c r="G119" s="307"/>
      <c r="H119" s="307"/>
      <c r="I119" s="307"/>
      <c r="J119" s="307"/>
      <c r="K119" s="307"/>
      <c r="L119" s="307"/>
      <c r="M119" s="307"/>
      <c r="N119" s="307"/>
      <c r="O119" s="307"/>
      <c r="P119" s="307"/>
      <c r="Q119" s="307"/>
      <c r="R119" s="307"/>
      <c r="S119" s="307"/>
    </row>
    <row r="120" spans="2:19" x14ac:dyDescent="0.25">
      <c r="B120" s="307"/>
      <c r="C120" s="306" t="s">
        <v>979</v>
      </c>
      <c r="D120" s="307"/>
      <c r="E120" s="307"/>
      <c r="F120" s="307"/>
      <c r="G120" s="307"/>
      <c r="H120" s="307"/>
      <c r="I120" s="307"/>
      <c r="J120" s="307"/>
      <c r="K120" s="307"/>
      <c r="L120" s="307"/>
      <c r="M120" s="307"/>
      <c r="N120" s="307"/>
      <c r="O120" s="307"/>
      <c r="P120" s="307"/>
      <c r="Q120" s="307"/>
      <c r="R120" s="307"/>
      <c r="S120" s="307"/>
    </row>
    <row r="121" spans="2:19" x14ac:dyDescent="0.25">
      <c r="B121" s="307"/>
      <c r="C121" s="306" t="s">
        <v>980</v>
      </c>
      <c r="D121" s="307"/>
      <c r="E121" s="307"/>
      <c r="F121" s="307"/>
      <c r="G121" s="307"/>
      <c r="H121" s="307"/>
      <c r="I121" s="307"/>
      <c r="J121" s="307"/>
      <c r="K121" s="307"/>
      <c r="L121" s="307"/>
      <c r="M121" s="307"/>
      <c r="N121" s="307"/>
      <c r="O121" s="307"/>
      <c r="P121" s="307"/>
      <c r="Q121" s="307"/>
      <c r="R121" s="307"/>
      <c r="S121" s="307"/>
    </row>
    <row r="122" spans="2:19" x14ac:dyDescent="0.25">
      <c r="B122" s="307"/>
      <c r="C122" s="306" t="s">
        <v>981</v>
      </c>
      <c r="D122" s="307"/>
      <c r="E122" s="307"/>
      <c r="F122" s="307"/>
      <c r="G122" s="307"/>
      <c r="H122" s="307"/>
      <c r="I122" s="307"/>
      <c r="J122" s="307"/>
      <c r="K122" s="307"/>
      <c r="L122" s="307"/>
      <c r="M122" s="307"/>
      <c r="N122" s="307"/>
      <c r="O122" s="307"/>
      <c r="P122" s="307"/>
      <c r="Q122" s="307"/>
      <c r="R122" s="307"/>
      <c r="S122" s="307"/>
    </row>
    <row r="123" spans="2:19" x14ac:dyDescent="0.25">
      <c r="B123" s="307"/>
      <c r="C123" s="306" t="s">
        <v>982</v>
      </c>
      <c r="D123" s="307"/>
      <c r="E123" s="307"/>
      <c r="F123" s="307"/>
      <c r="G123" s="307"/>
      <c r="H123" s="307"/>
      <c r="I123" s="307"/>
      <c r="J123" s="307"/>
      <c r="K123" s="307"/>
      <c r="L123" s="307"/>
      <c r="M123" s="307"/>
      <c r="N123" s="307"/>
      <c r="O123" s="307"/>
      <c r="P123" s="307"/>
      <c r="Q123" s="307"/>
      <c r="R123" s="307"/>
      <c r="S123" s="307"/>
    </row>
    <row r="124" spans="2:19" x14ac:dyDescent="0.25">
      <c r="B124" s="307"/>
      <c r="C124" s="306" t="s">
        <v>983</v>
      </c>
      <c r="D124" s="307"/>
      <c r="E124" s="307"/>
      <c r="F124" s="307"/>
      <c r="G124" s="307"/>
      <c r="H124" s="307"/>
      <c r="I124" s="307"/>
      <c r="J124" s="307"/>
      <c r="K124" s="307"/>
      <c r="L124" s="307"/>
      <c r="M124" s="307"/>
      <c r="N124" s="307"/>
      <c r="O124" s="307"/>
      <c r="P124" s="307"/>
      <c r="Q124" s="307"/>
      <c r="R124" s="307"/>
      <c r="S124" s="307"/>
    </row>
    <row r="125" spans="2:19" x14ac:dyDescent="0.25">
      <c r="B125" s="307"/>
      <c r="C125" s="306" t="s">
        <v>984</v>
      </c>
      <c r="D125" s="307"/>
      <c r="E125" s="307"/>
      <c r="F125" s="307"/>
      <c r="G125" s="307"/>
      <c r="H125" s="307"/>
      <c r="I125" s="307"/>
      <c r="J125" s="307"/>
      <c r="K125" s="307"/>
      <c r="L125" s="307"/>
      <c r="M125" s="307"/>
      <c r="N125" s="307"/>
      <c r="O125" s="307"/>
      <c r="P125" s="307"/>
      <c r="Q125" s="307"/>
      <c r="R125" s="307"/>
      <c r="S125" s="307"/>
    </row>
    <row r="126" spans="2:19" x14ac:dyDescent="0.25">
      <c r="B126" s="307"/>
      <c r="C126" s="306" t="s">
        <v>985</v>
      </c>
      <c r="D126" s="307"/>
      <c r="E126" s="307"/>
      <c r="F126" s="307"/>
      <c r="G126" s="307"/>
      <c r="H126" s="307"/>
      <c r="I126" s="307"/>
      <c r="J126" s="307"/>
      <c r="K126" s="307"/>
      <c r="L126" s="307"/>
      <c r="M126" s="307"/>
      <c r="N126" s="307"/>
      <c r="O126" s="307"/>
      <c r="P126" s="307"/>
      <c r="Q126" s="307"/>
      <c r="R126" s="307"/>
      <c r="S126" s="307"/>
    </row>
    <row r="127" spans="2:19" x14ac:dyDescent="0.25">
      <c r="B127" s="307"/>
      <c r="C127" s="306" t="s">
        <v>986</v>
      </c>
      <c r="D127" s="307"/>
      <c r="E127" s="307"/>
      <c r="F127" s="307"/>
      <c r="G127" s="307"/>
      <c r="H127" s="307"/>
      <c r="I127" s="307"/>
      <c r="J127" s="307"/>
      <c r="K127" s="307"/>
      <c r="L127" s="307"/>
      <c r="M127" s="307"/>
      <c r="N127" s="307"/>
      <c r="O127" s="307"/>
      <c r="P127" s="307"/>
      <c r="Q127" s="307"/>
      <c r="R127" s="307"/>
      <c r="S127" s="307"/>
    </row>
    <row r="128" spans="2:19" x14ac:dyDescent="0.25">
      <c r="B128" s="307"/>
      <c r="C128" s="306" t="s">
        <v>987</v>
      </c>
      <c r="D128" s="307"/>
      <c r="E128" s="307"/>
      <c r="F128" s="307"/>
      <c r="G128" s="307"/>
      <c r="H128" s="307"/>
      <c r="I128" s="307"/>
      <c r="J128" s="307"/>
      <c r="K128" s="307"/>
      <c r="L128" s="307"/>
      <c r="M128" s="307"/>
      <c r="N128" s="307"/>
      <c r="O128" s="307"/>
      <c r="P128" s="307"/>
      <c r="Q128" s="307"/>
      <c r="R128" s="307"/>
      <c r="S128" s="307"/>
    </row>
    <row r="129" spans="2:19" x14ac:dyDescent="0.25">
      <c r="B129" s="307"/>
      <c r="C129" s="306" t="s">
        <v>988</v>
      </c>
      <c r="D129" s="307"/>
      <c r="E129" s="307"/>
      <c r="F129" s="307"/>
      <c r="G129" s="307"/>
      <c r="H129" s="307"/>
      <c r="I129" s="307"/>
      <c r="J129" s="307"/>
      <c r="K129" s="307"/>
      <c r="L129" s="307"/>
      <c r="M129" s="307"/>
      <c r="N129" s="307"/>
      <c r="O129" s="307"/>
      <c r="P129" s="307"/>
      <c r="Q129" s="307"/>
      <c r="R129" s="307"/>
      <c r="S129" s="307"/>
    </row>
    <row r="130" spans="2:19" x14ac:dyDescent="0.25">
      <c r="B130" s="307"/>
      <c r="C130" s="306" t="s">
        <v>989</v>
      </c>
      <c r="D130" s="307"/>
      <c r="E130" s="307"/>
      <c r="F130" s="307"/>
      <c r="G130" s="307"/>
      <c r="H130" s="307"/>
      <c r="I130" s="307"/>
      <c r="J130" s="307"/>
      <c r="K130" s="307"/>
      <c r="L130" s="307"/>
      <c r="M130" s="307"/>
      <c r="N130" s="307"/>
      <c r="O130" s="307"/>
      <c r="P130" s="307"/>
      <c r="Q130" s="307"/>
      <c r="R130" s="307"/>
      <c r="S130" s="307"/>
    </row>
    <row r="131" spans="2:19" x14ac:dyDescent="0.25">
      <c r="B131" s="307"/>
      <c r="C131" s="306" t="s">
        <v>990</v>
      </c>
      <c r="D131" s="307"/>
      <c r="E131" s="307"/>
      <c r="F131" s="307"/>
      <c r="G131" s="307"/>
      <c r="H131" s="307"/>
      <c r="I131" s="307"/>
      <c r="J131" s="307"/>
      <c r="K131" s="307"/>
      <c r="L131" s="307"/>
      <c r="M131" s="307"/>
      <c r="N131" s="307"/>
      <c r="O131" s="307"/>
      <c r="P131" s="307"/>
      <c r="Q131" s="307"/>
      <c r="R131" s="307"/>
      <c r="S131" s="307"/>
    </row>
    <row r="132" spans="2:19" x14ac:dyDescent="0.25">
      <c r="B132" s="307"/>
      <c r="C132" s="306" t="s">
        <v>991</v>
      </c>
      <c r="D132" s="307"/>
      <c r="E132" s="307"/>
      <c r="F132" s="307"/>
      <c r="G132" s="307"/>
      <c r="H132" s="307"/>
      <c r="I132" s="307"/>
      <c r="J132" s="307"/>
      <c r="K132" s="307"/>
      <c r="L132" s="307"/>
      <c r="M132" s="307"/>
      <c r="N132" s="307"/>
      <c r="O132" s="307"/>
      <c r="P132" s="307"/>
      <c r="Q132" s="307"/>
      <c r="R132" s="307"/>
      <c r="S132" s="307"/>
    </row>
    <row r="133" spans="2:19" x14ac:dyDescent="0.25">
      <c r="B133" s="307"/>
      <c r="C133" s="306" t="s">
        <v>992</v>
      </c>
      <c r="D133" s="307"/>
      <c r="E133" s="307"/>
      <c r="F133" s="307"/>
      <c r="G133" s="307"/>
      <c r="H133" s="307"/>
      <c r="I133" s="307"/>
      <c r="J133" s="307"/>
      <c r="K133" s="307"/>
      <c r="L133" s="307"/>
      <c r="M133" s="307"/>
      <c r="N133" s="307"/>
      <c r="O133" s="307"/>
      <c r="P133" s="307"/>
      <c r="Q133" s="307"/>
      <c r="R133" s="307"/>
      <c r="S133" s="307"/>
    </row>
    <row r="134" spans="2:19" x14ac:dyDescent="0.25">
      <c r="B134" s="307"/>
      <c r="C134" s="306" t="s">
        <v>993</v>
      </c>
      <c r="D134" s="307"/>
      <c r="E134" s="307"/>
      <c r="F134" s="307"/>
      <c r="G134" s="307"/>
      <c r="H134" s="307"/>
      <c r="I134" s="307"/>
      <c r="J134" s="307"/>
      <c r="K134" s="307"/>
      <c r="L134" s="307"/>
      <c r="M134" s="307"/>
      <c r="N134" s="307"/>
      <c r="O134" s="307"/>
      <c r="P134" s="307"/>
      <c r="Q134" s="307"/>
      <c r="R134" s="307"/>
      <c r="S134" s="307"/>
    </row>
    <row r="135" spans="2:19" x14ac:dyDescent="0.25">
      <c r="B135" s="307"/>
      <c r="C135" s="306" t="s">
        <v>994</v>
      </c>
      <c r="D135" s="307"/>
      <c r="E135" s="307"/>
      <c r="F135" s="307"/>
      <c r="G135" s="307"/>
      <c r="H135" s="307"/>
      <c r="I135" s="307"/>
      <c r="J135" s="307"/>
      <c r="K135" s="307"/>
      <c r="L135" s="307"/>
      <c r="M135" s="307"/>
      <c r="N135" s="307"/>
      <c r="O135" s="307"/>
      <c r="P135" s="307"/>
      <c r="Q135" s="307"/>
      <c r="R135" s="307"/>
      <c r="S135" s="307"/>
    </row>
    <row r="136" spans="2:19" x14ac:dyDescent="0.25">
      <c r="B136" s="307"/>
      <c r="C136" s="306" t="s">
        <v>995</v>
      </c>
      <c r="D136" s="307"/>
      <c r="E136" s="307"/>
      <c r="F136" s="307"/>
      <c r="G136" s="307"/>
      <c r="H136" s="307"/>
      <c r="I136" s="307"/>
      <c r="J136" s="307"/>
      <c r="K136" s="307"/>
      <c r="L136" s="307"/>
      <c r="M136" s="307"/>
      <c r="N136" s="307"/>
      <c r="O136" s="307"/>
      <c r="P136" s="307"/>
      <c r="Q136" s="307"/>
      <c r="R136" s="307"/>
      <c r="S136" s="307"/>
    </row>
    <row r="137" spans="2:19" x14ac:dyDescent="0.25">
      <c r="B137" s="307"/>
      <c r="C137" s="306" t="s">
        <v>996</v>
      </c>
      <c r="D137" s="307"/>
      <c r="E137" s="307"/>
      <c r="F137" s="307"/>
      <c r="G137" s="307"/>
      <c r="H137" s="307"/>
      <c r="I137" s="307"/>
      <c r="J137" s="307"/>
      <c r="K137" s="307"/>
      <c r="L137" s="307"/>
      <c r="M137" s="307"/>
      <c r="N137" s="307"/>
      <c r="O137" s="307"/>
      <c r="P137" s="307"/>
      <c r="Q137" s="307"/>
      <c r="R137" s="307"/>
      <c r="S137" s="307"/>
    </row>
    <row r="138" spans="2:19" x14ac:dyDescent="0.25">
      <c r="B138" s="307"/>
      <c r="C138" s="306" t="s">
        <v>997</v>
      </c>
      <c r="D138" s="307"/>
      <c r="E138" s="307"/>
      <c r="F138" s="307"/>
      <c r="G138" s="307"/>
      <c r="H138" s="307"/>
      <c r="I138" s="307"/>
      <c r="J138" s="307"/>
      <c r="K138" s="307"/>
      <c r="L138" s="307"/>
      <c r="M138" s="307"/>
      <c r="N138" s="307"/>
      <c r="O138" s="307"/>
      <c r="P138" s="307"/>
      <c r="Q138" s="307"/>
      <c r="R138" s="307"/>
      <c r="S138" s="307"/>
    </row>
    <row r="139" spans="2:19" x14ac:dyDescent="0.25">
      <c r="B139" s="307"/>
      <c r="C139" s="306" t="s">
        <v>998</v>
      </c>
      <c r="D139" s="307"/>
      <c r="E139" s="307"/>
      <c r="F139" s="307"/>
      <c r="G139" s="307"/>
      <c r="H139" s="307"/>
      <c r="I139" s="307"/>
      <c r="J139" s="307"/>
      <c r="K139" s="307"/>
      <c r="L139" s="307"/>
      <c r="M139" s="307"/>
      <c r="N139" s="307"/>
      <c r="O139" s="307"/>
      <c r="P139" s="307"/>
      <c r="Q139" s="307"/>
      <c r="R139" s="307"/>
      <c r="S139" s="307"/>
    </row>
    <row r="140" spans="2:19" x14ac:dyDescent="0.25">
      <c r="B140" s="307"/>
      <c r="C140" s="306" t="s">
        <v>999</v>
      </c>
      <c r="D140" s="307"/>
      <c r="E140" s="307"/>
      <c r="F140" s="307"/>
      <c r="G140" s="307"/>
      <c r="H140" s="307"/>
      <c r="I140" s="307"/>
      <c r="J140" s="307"/>
      <c r="K140" s="307"/>
      <c r="L140" s="307"/>
      <c r="M140" s="307"/>
      <c r="N140" s="307"/>
      <c r="O140" s="307"/>
      <c r="P140" s="307"/>
      <c r="Q140" s="307"/>
      <c r="R140" s="307"/>
      <c r="S140" s="307"/>
    </row>
    <row r="141" spans="2:19" x14ac:dyDescent="0.25">
      <c r="B141" s="307"/>
      <c r="C141" s="306" t="s">
        <v>1000</v>
      </c>
      <c r="D141" s="307"/>
      <c r="E141" s="307"/>
      <c r="F141" s="307"/>
      <c r="G141" s="307"/>
      <c r="H141" s="307"/>
      <c r="I141" s="307"/>
      <c r="J141" s="307"/>
      <c r="K141" s="307"/>
      <c r="L141" s="307"/>
      <c r="M141" s="307"/>
      <c r="N141" s="307"/>
      <c r="O141" s="307"/>
      <c r="P141" s="307"/>
      <c r="Q141" s="307"/>
      <c r="R141" s="307"/>
      <c r="S141" s="307"/>
    </row>
    <row r="142" spans="2:19" x14ac:dyDescent="0.25">
      <c r="B142" s="307"/>
      <c r="C142" s="306" t="s">
        <v>1001</v>
      </c>
      <c r="D142" s="307"/>
      <c r="E142" s="307"/>
      <c r="F142" s="307"/>
      <c r="G142" s="307"/>
      <c r="H142" s="307"/>
      <c r="I142" s="307"/>
      <c r="J142" s="307"/>
      <c r="K142" s="307"/>
      <c r="L142" s="307"/>
      <c r="M142" s="307"/>
      <c r="N142" s="307"/>
      <c r="O142" s="307"/>
      <c r="P142" s="307"/>
      <c r="Q142" s="307"/>
      <c r="R142" s="307"/>
      <c r="S142" s="307"/>
    </row>
    <row r="143" spans="2:19" x14ac:dyDescent="0.25">
      <c r="B143" s="307"/>
      <c r="C143" s="306" t="s">
        <v>1002</v>
      </c>
      <c r="D143" s="307"/>
      <c r="E143" s="307"/>
      <c r="F143" s="307"/>
      <c r="G143" s="307"/>
      <c r="H143" s="307"/>
      <c r="I143" s="307"/>
      <c r="J143" s="307"/>
      <c r="K143" s="307"/>
      <c r="L143" s="307"/>
      <c r="M143" s="307"/>
      <c r="N143" s="307"/>
      <c r="O143" s="307"/>
      <c r="P143" s="307"/>
      <c r="Q143" s="307"/>
      <c r="R143" s="307"/>
      <c r="S143" s="307"/>
    </row>
    <row r="144" spans="2:19" x14ac:dyDescent="0.25">
      <c r="B144" s="307"/>
      <c r="C144" s="306" t="s">
        <v>1003</v>
      </c>
      <c r="D144" s="307"/>
      <c r="E144" s="307"/>
      <c r="F144" s="307"/>
      <c r="G144" s="307"/>
      <c r="H144" s="307"/>
      <c r="I144" s="307"/>
      <c r="J144" s="307"/>
      <c r="K144" s="307"/>
      <c r="L144" s="307"/>
      <c r="M144" s="307"/>
      <c r="N144" s="307"/>
      <c r="O144" s="307"/>
      <c r="P144" s="307"/>
      <c r="Q144" s="307"/>
      <c r="R144" s="307"/>
      <c r="S144" s="307"/>
    </row>
    <row r="145" spans="2:19" x14ac:dyDescent="0.25">
      <c r="B145" s="307"/>
      <c r="C145" s="306" t="s">
        <v>1004</v>
      </c>
      <c r="D145" s="307"/>
      <c r="E145" s="307"/>
      <c r="F145" s="307"/>
      <c r="G145" s="307"/>
      <c r="H145" s="307"/>
      <c r="I145" s="307"/>
      <c r="J145" s="307"/>
      <c r="K145" s="307"/>
      <c r="L145" s="307"/>
      <c r="M145" s="307"/>
      <c r="N145" s="307"/>
      <c r="O145" s="307"/>
      <c r="P145" s="307"/>
      <c r="Q145" s="307"/>
      <c r="R145" s="307"/>
      <c r="S145" s="307"/>
    </row>
    <row r="146" spans="2:19" x14ac:dyDescent="0.25">
      <c r="B146" s="307"/>
      <c r="C146" s="306" t="s">
        <v>1005</v>
      </c>
      <c r="D146" s="307"/>
      <c r="E146" s="307"/>
      <c r="F146" s="307"/>
      <c r="G146" s="307"/>
      <c r="H146" s="307"/>
      <c r="I146" s="307"/>
      <c r="J146" s="307"/>
      <c r="K146" s="307"/>
      <c r="L146" s="307"/>
      <c r="M146" s="307"/>
      <c r="N146" s="307"/>
      <c r="O146" s="307"/>
      <c r="P146" s="307"/>
      <c r="Q146" s="307"/>
      <c r="R146" s="307"/>
      <c r="S146" s="307"/>
    </row>
    <row r="147" spans="2:19" x14ac:dyDescent="0.25">
      <c r="B147" s="307"/>
      <c r="C147" s="306" t="s">
        <v>1006</v>
      </c>
      <c r="D147" s="307"/>
      <c r="E147" s="307"/>
      <c r="F147" s="307"/>
      <c r="G147" s="307"/>
      <c r="H147" s="307"/>
      <c r="I147" s="307"/>
      <c r="J147" s="307"/>
      <c r="K147" s="307"/>
      <c r="L147" s="307"/>
      <c r="M147" s="307"/>
      <c r="N147" s="307"/>
      <c r="O147" s="307"/>
      <c r="P147" s="307"/>
      <c r="Q147" s="307"/>
      <c r="R147" s="307"/>
      <c r="S147" s="307"/>
    </row>
    <row r="148" spans="2:19" x14ac:dyDescent="0.25">
      <c r="B148" s="307"/>
      <c r="C148" s="306" t="s">
        <v>1007</v>
      </c>
      <c r="D148" s="307"/>
      <c r="E148" s="307"/>
      <c r="F148" s="307"/>
      <c r="G148" s="307"/>
      <c r="H148" s="307"/>
      <c r="I148" s="307"/>
      <c r="J148" s="307"/>
      <c r="K148" s="307"/>
      <c r="L148" s="307"/>
      <c r="M148" s="307"/>
      <c r="N148" s="307"/>
      <c r="O148" s="307"/>
      <c r="P148" s="307"/>
      <c r="Q148" s="307"/>
      <c r="R148" s="307"/>
      <c r="S148" s="307"/>
    </row>
    <row r="149" spans="2:19" x14ac:dyDescent="0.25">
      <c r="B149" s="307"/>
      <c r="C149" s="306" t="s">
        <v>1008</v>
      </c>
      <c r="D149" s="307"/>
      <c r="E149" s="307"/>
      <c r="F149" s="307"/>
      <c r="G149" s="307"/>
      <c r="H149" s="307"/>
      <c r="I149" s="307"/>
      <c r="J149" s="307"/>
      <c r="K149" s="307"/>
      <c r="L149" s="307"/>
      <c r="M149" s="307"/>
      <c r="N149" s="307"/>
      <c r="O149" s="307"/>
      <c r="P149" s="307"/>
      <c r="Q149" s="307"/>
      <c r="R149" s="307"/>
      <c r="S149" s="307"/>
    </row>
    <row r="150" spans="2:19" x14ac:dyDescent="0.25">
      <c r="B150" s="307"/>
      <c r="C150" s="306" t="s">
        <v>1009</v>
      </c>
      <c r="D150" s="307"/>
      <c r="E150" s="307"/>
      <c r="F150" s="307"/>
      <c r="G150" s="307"/>
      <c r="H150" s="307"/>
      <c r="I150" s="307"/>
      <c r="J150" s="307"/>
      <c r="K150" s="307"/>
      <c r="L150" s="307"/>
      <c r="M150" s="307"/>
      <c r="N150" s="307"/>
      <c r="O150" s="307"/>
      <c r="P150" s="307"/>
      <c r="Q150" s="307"/>
      <c r="R150" s="307"/>
      <c r="S150" s="307"/>
    </row>
    <row r="151" spans="2:19" x14ac:dyDescent="0.25">
      <c r="B151" s="307"/>
      <c r="C151" s="306" t="s">
        <v>1010</v>
      </c>
      <c r="D151" s="307"/>
      <c r="E151" s="307"/>
      <c r="F151" s="307"/>
      <c r="G151" s="307"/>
      <c r="H151" s="307"/>
      <c r="I151" s="307"/>
      <c r="J151" s="307"/>
      <c r="K151" s="307"/>
      <c r="L151" s="307"/>
      <c r="M151" s="307"/>
      <c r="N151" s="307"/>
      <c r="O151" s="307"/>
      <c r="P151" s="307"/>
      <c r="Q151" s="307"/>
      <c r="R151" s="307"/>
      <c r="S151" s="307"/>
    </row>
    <row r="152" spans="2:19" x14ac:dyDescent="0.25">
      <c r="B152" s="307"/>
      <c r="C152" s="306" t="s">
        <v>1011</v>
      </c>
      <c r="D152" s="307"/>
      <c r="E152" s="307"/>
      <c r="F152" s="307"/>
      <c r="G152" s="307"/>
      <c r="H152" s="307"/>
      <c r="I152" s="307"/>
      <c r="J152" s="307"/>
      <c r="K152" s="307"/>
      <c r="L152" s="307"/>
      <c r="M152" s="307"/>
      <c r="N152" s="307"/>
      <c r="O152" s="307"/>
      <c r="P152" s="307"/>
      <c r="Q152" s="307"/>
      <c r="R152" s="307"/>
      <c r="S152" s="307"/>
    </row>
    <row r="153" spans="2:19" x14ac:dyDescent="0.25">
      <c r="B153" s="307"/>
      <c r="C153" s="306" t="s">
        <v>1012</v>
      </c>
      <c r="D153" s="307"/>
      <c r="E153" s="307"/>
      <c r="F153" s="307"/>
      <c r="G153" s="307"/>
      <c r="H153" s="307"/>
      <c r="I153" s="307"/>
      <c r="J153" s="307"/>
      <c r="K153" s="307"/>
      <c r="L153" s="307"/>
      <c r="M153" s="307"/>
      <c r="N153" s="307"/>
      <c r="O153" s="307"/>
      <c r="P153" s="307"/>
      <c r="Q153" s="307"/>
      <c r="R153" s="307"/>
      <c r="S153" s="307"/>
    </row>
    <row r="154" spans="2:19" x14ac:dyDescent="0.25">
      <c r="B154" s="307"/>
      <c r="C154" s="306" t="s">
        <v>1013</v>
      </c>
      <c r="D154" s="307"/>
      <c r="E154" s="307"/>
      <c r="F154" s="307"/>
      <c r="G154" s="307"/>
      <c r="H154" s="307"/>
      <c r="I154" s="307"/>
      <c r="J154" s="307"/>
      <c r="K154" s="307"/>
      <c r="L154" s="307"/>
      <c r="M154" s="307"/>
      <c r="N154" s="307"/>
      <c r="O154" s="307"/>
      <c r="P154" s="307"/>
      <c r="Q154" s="307"/>
      <c r="R154" s="307"/>
      <c r="S154" s="307"/>
    </row>
    <row r="155" spans="2:19" x14ac:dyDescent="0.25">
      <c r="B155" s="307"/>
      <c r="C155" s="306" t="s">
        <v>1014</v>
      </c>
      <c r="D155" s="307"/>
      <c r="E155" s="307"/>
      <c r="F155" s="307"/>
      <c r="G155" s="307"/>
      <c r="H155" s="307"/>
      <c r="I155" s="307"/>
      <c r="J155" s="307"/>
      <c r="K155" s="307"/>
      <c r="L155" s="307"/>
      <c r="M155" s="307"/>
      <c r="N155" s="307"/>
      <c r="O155" s="307"/>
      <c r="P155" s="307"/>
      <c r="Q155" s="307"/>
      <c r="R155" s="307"/>
      <c r="S155" s="307"/>
    </row>
    <row r="156" spans="2:19" x14ac:dyDescent="0.25">
      <c r="B156" s="307"/>
      <c r="C156" s="306" t="s">
        <v>1015</v>
      </c>
      <c r="D156" s="307"/>
      <c r="E156" s="307"/>
      <c r="F156" s="307"/>
      <c r="G156" s="307"/>
      <c r="H156" s="307"/>
      <c r="I156" s="307"/>
      <c r="J156" s="307"/>
      <c r="K156" s="307"/>
      <c r="L156" s="307"/>
      <c r="M156" s="307"/>
      <c r="N156" s="307"/>
      <c r="O156" s="307"/>
      <c r="P156" s="307"/>
      <c r="Q156" s="307"/>
      <c r="R156" s="307"/>
      <c r="S156" s="307"/>
    </row>
    <row r="157" spans="2:19" x14ac:dyDescent="0.25">
      <c r="B157" s="307"/>
      <c r="C157" s="306" t="s">
        <v>1016</v>
      </c>
      <c r="D157" s="307"/>
      <c r="E157" s="307"/>
      <c r="F157" s="307"/>
      <c r="G157" s="307"/>
      <c r="H157" s="307"/>
      <c r="I157" s="307"/>
      <c r="J157" s="307"/>
      <c r="K157" s="307"/>
      <c r="L157" s="307"/>
      <c r="M157" s="307"/>
      <c r="N157" s="307"/>
      <c r="O157" s="307"/>
      <c r="P157" s="307"/>
      <c r="Q157" s="307"/>
      <c r="R157" s="307"/>
      <c r="S157" s="307"/>
    </row>
    <row r="158" spans="2:19" x14ac:dyDescent="0.25">
      <c r="B158" s="307"/>
      <c r="C158" s="306" t="s">
        <v>1017</v>
      </c>
      <c r="D158" s="307"/>
      <c r="E158" s="307"/>
      <c r="F158" s="307"/>
      <c r="G158" s="307"/>
      <c r="H158" s="307"/>
      <c r="I158" s="307"/>
      <c r="J158" s="307"/>
      <c r="K158" s="307"/>
      <c r="L158" s="307"/>
      <c r="M158" s="307"/>
      <c r="N158" s="307"/>
      <c r="O158" s="307"/>
      <c r="P158" s="307"/>
      <c r="Q158" s="307"/>
      <c r="R158" s="307"/>
      <c r="S158" s="307"/>
    </row>
    <row r="159" spans="2:19" x14ac:dyDescent="0.25">
      <c r="B159" s="307"/>
      <c r="C159" s="306" t="s">
        <v>1018</v>
      </c>
      <c r="D159" s="307"/>
      <c r="E159" s="307"/>
      <c r="F159" s="307"/>
      <c r="G159" s="307"/>
      <c r="H159" s="307"/>
      <c r="I159" s="307"/>
      <c r="J159" s="307"/>
      <c r="K159" s="307"/>
      <c r="L159" s="307"/>
      <c r="M159" s="307"/>
      <c r="N159" s="307"/>
      <c r="O159" s="307"/>
      <c r="P159" s="307"/>
      <c r="Q159" s="307"/>
      <c r="R159" s="307"/>
      <c r="S159" s="307"/>
    </row>
    <row r="160" spans="2:19" x14ac:dyDescent="0.25">
      <c r="B160" s="307"/>
      <c r="C160" s="306" t="s">
        <v>1019</v>
      </c>
      <c r="D160" s="307"/>
      <c r="E160" s="307"/>
      <c r="F160" s="307"/>
      <c r="G160" s="307"/>
      <c r="H160" s="307"/>
      <c r="I160" s="307"/>
      <c r="J160" s="307"/>
      <c r="K160" s="307"/>
      <c r="L160" s="307"/>
      <c r="M160" s="307"/>
      <c r="N160" s="307"/>
      <c r="O160" s="307"/>
      <c r="P160" s="307"/>
      <c r="Q160" s="307"/>
      <c r="R160" s="307"/>
      <c r="S160" s="307"/>
    </row>
    <row r="161" spans="2:19" x14ac:dyDescent="0.25">
      <c r="B161" s="307"/>
      <c r="C161" s="306" t="s">
        <v>1020</v>
      </c>
      <c r="D161" s="307"/>
      <c r="E161" s="307"/>
      <c r="F161" s="307"/>
      <c r="G161" s="307"/>
      <c r="H161" s="307"/>
      <c r="I161" s="307"/>
      <c r="J161" s="307"/>
      <c r="K161" s="307"/>
      <c r="L161" s="307"/>
      <c r="M161" s="307"/>
      <c r="N161" s="307"/>
      <c r="O161" s="307"/>
      <c r="P161" s="307"/>
      <c r="Q161" s="307"/>
      <c r="R161" s="307"/>
      <c r="S161" s="307"/>
    </row>
    <row r="162" spans="2:19" x14ac:dyDescent="0.25">
      <c r="B162" s="307"/>
      <c r="C162" s="306" t="s">
        <v>1021</v>
      </c>
      <c r="D162" s="307"/>
      <c r="E162" s="307"/>
      <c r="F162" s="307"/>
      <c r="G162" s="307"/>
      <c r="H162" s="307"/>
      <c r="I162" s="307"/>
      <c r="J162" s="307"/>
      <c r="K162" s="307"/>
      <c r="L162" s="307"/>
      <c r="M162" s="307"/>
      <c r="N162" s="307"/>
      <c r="O162" s="307"/>
      <c r="P162" s="307"/>
      <c r="Q162" s="307"/>
      <c r="R162" s="307"/>
      <c r="S162" s="307"/>
    </row>
    <row r="163" spans="2:19" x14ac:dyDescent="0.25">
      <c r="B163" s="307"/>
      <c r="C163" s="306" t="s">
        <v>1022</v>
      </c>
      <c r="D163" s="307"/>
      <c r="E163" s="307"/>
      <c r="F163" s="307"/>
      <c r="G163" s="307"/>
      <c r="H163" s="307"/>
      <c r="I163" s="307"/>
      <c r="J163" s="307"/>
      <c r="K163" s="307"/>
      <c r="L163" s="307"/>
      <c r="M163" s="307"/>
      <c r="N163" s="307"/>
      <c r="O163" s="307"/>
      <c r="P163" s="307"/>
      <c r="Q163" s="307"/>
      <c r="R163" s="307"/>
      <c r="S163" s="307"/>
    </row>
    <row r="164" spans="2:19" x14ac:dyDescent="0.25">
      <c r="B164" s="307"/>
      <c r="C164" s="306" t="s">
        <v>1023</v>
      </c>
      <c r="D164" s="307"/>
      <c r="E164" s="307"/>
      <c r="F164" s="307"/>
      <c r="G164" s="307"/>
      <c r="H164" s="307"/>
      <c r="I164" s="307"/>
      <c r="J164" s="307"/>
      <c r="K164" s="307"/>
      <c r="L164" s="307"/>
      <c r="M164" s="307"/>
      <c r="N164" s="307"/>
      <c r="O164" s="307"/>
      <c r="P164" s="307"/>
      <c r="Q164" s="307"/>
      <c r="R164" s="307"/>
      <c r="S164" s="307"/>
    </row>
    <row r="165" spans="2:19" x14ac:dyDescent="0.25">
      <c r="B165" s="307"/>
      <c r="C165" s="306" t="s">
        <v>1024</v>
      </c>
      <c r="D165" s="307"/>
      <c r="E165" s="307"/>
      <c r="F165" s="307"/>
      <c r="G165" s="307"/>
      <c r="H165" s="307"/>
      <c r="I165" s="307"/>
      <c r="J165" s="307"/>
      <c r="K165" s="307"/>
      <c r="L165" s="307"/>
      <c r="M165" s="307"/>
      <c r="N165" s="307"/>
      <c r="O165" s="307"/>
      <c r="P165" s="307"/>
      <c r="Q165" s="307"/>
      <c r="R165" s="307"/>
      <c r="S165" s="307"/>
    </row>
    <row r="166" spans="2:19" x14ac:dyDescent="0.25">
      <c r="B166" s="307"/>
      <c r="C166" s="306" t="s">
        <v>1025</v>
      </c>
      <c r="D166" s="307"/>
      <c r="E166" s="307"/>
      <c r="F166" s="307"/>
      <c r="G166" s="307"/>
      <c r="H166" s="307"/>
      <c r="I166" s="307"/>
      <c r="J166" s="307"/>
      <c r="K166" s="307"/>
      <c r="L166" s="307"/>
      <c r="M166" s="307"/>
      <c r="N166" s="307"/>
      <c r="O166" s="307"/>
      <c r="P166" s="307"/>
      <c r="Q166" s="307"/>
      <c r="R166" s="307"/>
      <c r="S166" s="307"/>
    </row>
    <row r="167" spans="2:19" x14ac:dyDescent="0.25">
      <c r="B167" s="307"/>
      <c r="C167" s="306" t="s">
        <v>1026</v>
      </c>
      <c r="D167" s="307"/>
      <c r="E167" s="307"/>
      <c r="F167" s="307"/>
      <c r="G167" s="307"/>
      <c r="H167" s="307"/>
      <c r="I167" s="307"/>
      <c r="J167" s="307"/>
      <c r="K167" s="307"/>
      <c r="L167" s="307"/>
      <c r="M167" s="307"/>
      <c r="N167" s="307"/>
      <c r="O167" s="307"/>
      <c r="P167" s="307"/>
      <c r="Q167" s="307"/>
      <c r="R167" s="307"/>
      <c r="S167" s="307"/>
    </row>
    <row r="168" spans="2:19" x14ac:dyDescent="0.25">
      <c r="B168" s="307"/>
      <c r="C168" s="306" t="s">
        <v>1027</v>
      </c>
      <c r="D168" s="307"/>
      <c r="E168" s="307"/>
      <c r="F168" s="307"/>
      <c r="G168" s="307"/>
      <c r="H168" s="307"/>
      <c r="I168" s="307"/>
      <c r="J168" s="307"/>
      <c r="K168" s="307"/>
      <c r="L168" s="307"/>
      <c r="M168" s="307"/>
      <c r="N168" s="307"/>
      <c r="O168" s="307"/>
      <c r="P168" s="307"/>
      <c r="Q168" s="307"/>
      <c r="R168" s="307"/>
      <c r="S168" s="307"/>
    </row>
    <row r="169" spans="2:19" x14ac:dyDescent="0.25">
      <c r="B169" s="307"/>
      <c r="C169" s="306" t="s">
        <v>1028</v>
      </c>
      <c r="D169" s="307"/>
      <c r="E169" s="307"/>
      <c r="F169" s="307"/>
      <c r="G169" s="307"/>
      <c r="H169" s="307"/>
      <c r="I169" s="307"/>
      <c r="J169" s="307"/>
      <c r="K169" s="307"/>
      <c r="L169" s="307"/>
      <c r="M169" s="307"/>
      <c r="N169" s="307"/>
      <c r="O169" s="307"/>
      <c r="P169" s="307"/>
      <c r="Q169" s="307"/>
      <c r="R169" s="307"/>
      <c r="S169" s="307"/>
    </row>
    <row r="170" spans="2:19" x14ac:dyDescent="0.25">
      <c r="B170" s="307"/>
      <c r="C170" s="306" t="s">
        <v>1029</v>
      </c>
      <c r="D170" s="307"/>
      <c r="E170" s="307"/>
      <c r="F170" s="307"/>
      <c r="G170" s="307"/>
      <c r="H170" s="307"/>
      <c r="I170" s="307"/>
      <c r="J170" s="307"/>
      <c r="K170" s="307"/>
      <c r="L170" s="307"/>
      <c r="M170" s="307"/>
      <c r="N170" s="307"/>
      <c r="O170" s="307"/>
      <c r="P170" s="307"/>
      <c r="Q170" s="307"/>
      <c r="R170" s="307"/>
      <c r="S170" s="307"/>
    </row>
    <row r="171" spans="2:19" x14ac:dyDescent="0.25">
      <c r="B171" s="307"/>
      <c r="C171" s="306" t="s">
        <v>1030</v>
      </c>
      <c r="D171" s="307"/>
      <c r="E171" s="307"/>
      <c r="F171" s="307"/>
      <c r="G171" s="307"/>
      <c r="H171" s="307"/>
      <c r="I171" s="307"/>
      <c r="J171" s="307"/>
      <c r="K171" s="307"/>
      <c r="L171" s="307"/>
      <c r="M171" s="307"/>
      <c r="N171" s="307"/>
      <c r="O171" s="307"/>
      <c r="P171" s="307"/>
      <c r="Q171" s="307"/>
      <c r="R171" s="307"/>
      <c r="S171" s="307"/>
    </row>
    <row r="172" spans="2:19" x14ac:dyDescent="0.25">
      <c r="B172" s="307"/>
      <c r="C172" s="306" t="s">
        <v>1031</v>
      </c>
      <c r="D172" s="307"/>
      <c r="E172" s="307"/>
      <c r="F172" s="307"/>
      <c r="G172" s="307"/>
      <c r="H172" s="307"/>
      <c r="I172" s="307"/>
      <c r="J172" s="307"/>
      <c r="K172" s="307"/>
      <c r="L172" s="307"/>
      <c r="M172" s="307"/>
      <c r="N172" s="307"/>
      <c r="O172" s="307"/>
      <c r="P172" s="307"/>
      <c r="Q172" s="307"/>
      <c r="R172" s="307"/>
      <c r="S172" s="307"/>
    </row>
    <row r="173" spans="2:19" x14ac:dyDescent="0.25">
      <c r="B173" s="307"/>
      <c r="C173" s="306" t="s">
        <v>1032</v>
      </c>
      <c r="D173" s="307"/>
      <c r="E173" s="307"/>
      <c r="F173" s="307"/>
      <c r="G173" s="307"/>
      <c r="H173" s="307"/>
      <c r="I173" s="307"/>
      <c r="J173" s="307"/>
      <c r="K173" s="307"/>
      <c r="L173" s="307"/>
      <c r="M173" s="307"/>
      <c r="N173" s="307"/>
      <c r="O173" s="307"/>
      <c r="P173" s="307"/>
      <c r="Q173" s="307"/>
      <c r="R173" s="307"/>
      <c r="S173" s="307"/>
    </row>
    <row r="174" spans="2:19" x14ac:dyDescent="0.25">
      <c r="B174" s="307"/>
      <c r="C174" s="306" t="s">
        <v>1033</v>
      </c>
      <c r="D174" s="307"/>
      <c r="E174" s="307"/>
      <c r="F174" s="307"/>
      <c r="G174" s="307"/>
      <c r="H174" s="307"/>
      <c r="I174" s="307"/>
      <c r="J174" s="307"/>
      <c r="K174" s="307"/>
      <c r="L174" s="307"/>
      <c r="M174" s="307"/>
      <c r="N174" s="307"/>
      <c r="O174" s="307"/>
      <c r="P174" s="307"/>
      <c r="Q174" s="307"/>
      <c r="R174" s="307"/>
      <c r="S174" s="307"/>
    </row>
    <row r="175" spans="2:19" x14ac:dyDescent="0.25">
      <c r="B175" s="307"/>
      <c r="C175" s="306" t="s">
        <v>1034</v>
      </c>
      <c r="D175" s="307"/>
      <c r="E175" s="307"/>
      <c r="F175" s="307"/>
      <c r="G175" s="307"/>
      <c r="H175" s="307"/>
      <c r="I175" s="307"/>
      <c r="J175" s="307"/>
      <c r="K175" s="307"/>
      <c r="L175" s="307"/>
      <c r="M175" s="307"/>
      <c r="N175" s="307"/>
      <c r="O175" s="307"/>
      <c r="P175" s="307"/>
      <c r="Q175" s="307"/>
      <c r="R175" s="307"/>
      <c r="S175" s="307"/>
    </row>
    <row r="176" spans="2:19" x14ac:dyDescent="0.25">
      <c r="B176" s="307"/>
      <c r="C176" s="306" t="s">
        <v>1035</v>
      </c>
      <c r="D176" s="307"/>
      <c r="E176" s="307"/>
      <c r="F176" s="307"/>
      <c r="G176" s="307"/>
      <c r="H176" s="307"/>
      <c r="I176" s="307"/>
      <c r="J176" s="307"/>
      <c r="K176" s="307"/>
      <c r="L176" s="307"/>
      <c r="M176" s="307"/>
      <c r="N176" s="307"/>
      <c r="O176" s="307"/>
      <c r="P176" s="307"/>
      <c r="Q176" s="307"/>
      <c r="R176" s="307"/>
      <c r="S176" s="307"/>
    </row>
    <row r="177" spans="2:19" x14ac:dyDescent="0.25">
      <c r="B177" s="307"/>
      <c r="C177" s="306" t="s">
        <v>1036</v>
      </c>
      <c r="D177" s="307"/>
      <c r="E177" s="307"/>
      <c r="F177" s="307"/>
      <c r="G177" s="307"/>
      <c r="H177" s="307"/>
      <c r="I177" s="307"/>
      <c r="J177" s="307"/>
      <c r="K177" s="307"/>
      <c r="L177" s="307"/>
      <c r="M177" s="307"/>
      <c r="N177" s="307"/>
      <c r="O177" s="307"/>
      <c r="P177" s="307"/>
      <c r="Q177" s="307"/>
      <c r="R177" s="307"/>
      <c r="S177" s="307"/>
    </row>
    <row r="178" spans="2:19" x14ac:dyDescent="0.25">
      <c r="B178" s="307"/>
      <c r="C178" s="306" t="s">
        <v>1037</v>
      </c>
      <c r="D178" s="307"/>
      <c r="E178" s="307"/>
      <c r="F178" s="307"/>
      <c r="G178" s="307"/>
      <c r="H178" s="307"/>
      <c r="I178" s="307"/>
      <c r="J178" s="307"/>
      <c r="K178" s="307"/>
      <c r="L178" s="307"/>
      <c r="M178" s="307"/>
      <c r="N178" s="307"/>
      <c r="O178" s="307"/>
      <c r="P178" s="307"/>
      <c r="Q178" s="307"/>
      <c r="R178" s="307"/>
      <c r="S178" s="307"/>
    </row>
    <row r="179" spans="2:19" x14ac:dyDescent="0.25">
      <c r="B179" s="307"/>
      <c r="C179" s="306" t="s">
        <v>1038</v>
      </c>
      <c r="D179" s="307"/>
      <c r="E179" s="307"/>
      <c r="F179" s="307"/>
      <c r="G179" s="307"/>
      <c r="H179" s="307"/>
      <c r="I179" s="307"/>
      <c r="J179" s="307"/>
      <c r="K179" s="307"/>
      <c r="L179" s="307"/>
      <c r="M179" s="307"/>
      <c r="N179" s="307"/>
      <c r="O179" s="307"/>
      <c r="P179" s="307"/>
      <c r="Q179" s="307"/>
      <c r="R179" s="307"/>
      <c r="S179" s="307"/>
    </row>
    <row r="180" spans="2:19" x14ac:dyDescent="0.25">
      <c r="B180" s="307"/>
      <c r="C180" s="306" t="s">
        <v>1039</v>
      </c>
      <c r="D180" s="307"/>
      <c r="E180" s="307"/>
      <c r="F180" s="307"/>
      <c r="G180" s="307"/>
      <c r="H180" s="307"/>
      <c r="I180" s="307"/>
      <c r="J180" s="307"/>
      <c r="K180" s="307"/>
      <c r="L180" s="307"/>
      <c r="M180" s="307"/>
      <c r="N180" s="307"/>
      <c r="O180" s="307"/>
      <c r="P180" s="307"/>
      <c r="Q180" s="307"/>
      <c r="R180" s="307"/>
      <c r="S180" s="307"/>
    </row>
    <row r="181" spans="2:19" x14ac:dyDescent="0.25">
      <c r="B181" s="307"/>
      <c r="C181" s="306" t="s">
        <v>1040</v>
      </c>
      <c r="D181" s="307"/>
      <c r="E181" s="307"/>
      <c r="F181" s="307"/>
      <c r="G181" s="307"/>
      <c r="H181" s="307"/>
      <c r="I181" s="307"/>
      <c r="J181" s="307"/>
      <c r="K181" s="307"/>
      <c r="L181" s="307"/>
      <c r="M181" s="307"/>
      <c r="N181" s="307"/>
      <c r="O181" s="307"/>
      <c r="P181" s="307"/>
      <c r="Q181" s="307"/>
      <c r="R181" s="307"/>
      <c r="S181" s="307"/>
    </row>
    <row r="182" spans="2:19" x14ac:dyDescent="0.25">
      <c r="B182" s="307"/>
      <c r="C182" s="306" t="s">
        <v>1041</v>
      </c>
      <c r="D182" s="307"/>
      <c r="E182" s="307"/>
      <c r="F182" s="307"/>
      <c r="G182" s="307"/>
      <c r="H182" s="307"/>
      <c r="I182" s="307"/>
      <c r="J182" s="307"/>
      <c r="K182" s="307"/>
      <c r="L182" s="307"/>
      <c r="M182" s="307"/>
      <c r="N182" s="307"/>
      <c r="O182" s="307"/>
      <c r="P182" s="307"/>
      <c r="Q182" s="307"/>
      <c r="R182" s="307"/>
      <c r="S182" s="307"/>
    </row>
    <row r="183" spans="2:19" x14ac:dyDescent="0.25">
      <c r="B183" s="307"/>
      <c r="C183" s="306" t="s">
        <v>1042</v>
      </c>
      <c r="D183" s="307"/>
      <c r="E183" s="307"/>
      <c r="F183" s="307"/>
      <c r="G183" s="307"/>
      <c r="H183" s="307"/>
      <c r="I183" s="307"/>
      <c r="J183" s="307"/>
      <c r="K183" s="307"/>
      <c r="L183" s="307"/>
      <c r="M183" s="307"/>
      <c r="N183" s="307"/>
      <c r="O183" s="307"/>
      <c r="P183" s="307"/>
      <c r="Q183" s="307"/>
      <c r="R183" s="307"/>
      <c r="S183" s="307"/>
    </row>
    <row r="184" spans="2:19" x14ac:dyDescent="0.25">
      <c r="B184" s="307"/>
      <c r="C184" s="306" t="s">
        <v>1043</v>
      </c>
      <c r="D184" s="307"/>
      <c r="E184" s="307"/>
      <c r="F184" s="307"/>
      <c r="G184" s="307"/>
      <c r="H184" s="307"/>
      <c r="I184" s="307"/>
      <c r="J184" s="307"/>
      <c r="K184" s="307"/>
      <c r="L184" s="307"/>
      <c r="M184" s="307"/>
      <c r="N184" s="307"/>
      <c r="O184" s="307"/>
      <c r="P184" s="307"/>
      <c r="Q184" s="307"/>
      <c r="R184" s="307"/>
      <c r="S184" s="307"/>
    </row>
    <row r="185" spans="2:19" x14ac:dyDescent="0.25">
      <c r="B185" s="307"/>
      <c r="C185" s="306" t="s">
        <v>1044</v>
      </c>
      <c r="D185" s="307"/>
      <c r="E185" s="307"/>
      <c r="F185" s="307"/>
      <c r="G185" s="307"/>
      <c r="H185" s="307"/>
      <c r="I185" s="307"/>
      <c r="J185" s="307"/>
      <c r="K185" s="307"/>
      <c r="L185" s="307"/>
      <c r="M185" s="307"/>
      <c r="N185" s="307"/>
      <c r="O185" s="307"/>
      <c r="P185" s="307"/>
      <c r="Q185" s="307"/>
      <c r="R185" s="307"/>
      <c r="S185" s="307"/>
    </row>
    <row r="186" spans="2:19" x14ac:dyDescent="0.25">
      <c r="B186" s="307"/>
      <c r="C186" s="306" t="s">
        <v>1045</v>
      </c>
      <c r="D186" s="307"/>
      <c r="E186" s="307"/>
      <c r="F186" s="307"/>
      <c r="G186" s="307"/>
      <c r="H186" s="307"/>
      <c r="I186" s="307"/>
      <c r="J186" s="307"/>
      <c r="K186" s="307"/>
      <c r="L186" s="307"/>
      <c r="M186" s="307"/>
      <c r="N186" s="307"/>
      <c r="O186" s="307"/>
      <c r="P186" s="307"/>
      <c r="Q186" s="307"/>
      <c r="R186" s="307"/>
      <c r="S186" s="307"/>
    </row>
    <row r="187" spans="2:19" x14ac:dyDescent="0.25">
      <c r="B187" s="307"/>
      <c r="C187" s="306" t="s">
        <v>1046</v>
      </c>
      <c r="D187" s="307"/>
      <c r="E187" s="307"/>
      <c r="F187" s="307"/>
      <c r="G187" s="307"/>
      <c r="H187" s="307"/>
      <c r="I187" s="307"/>
      <c r="J187" s="307"/>
      <c r="K187" s="307"/>
      <c r="L187" s="307"/>
      <c r="M187" s="307"/>
      <c r="N187" s="307"/>
      <c r="O187" s="307"/>
      <c r="P187" s="307"/>
      <c r="Q187" s="307"/>
      <c r="R187" s="307"/>
      <c r="S187" s="307"/>
    </row>
    <row r="188" spans="2:19" x14ac:dyDescent="0.25">
      <c r="B188" s="307"/>
      <c r="C188" s="306" t="s">
        <v>1047</v>
      </c>
      <c r="D188" s="307"/>
      <c r="E188" s="307"/>
      <c r="F188" s="307"/>
      <c r="G188" s="307"/>
      <c r="H188" s="307"/>
      <c r="I188" s="307"/>
      <c r="J188" s="307"/>
      <c r="K188" s="307"/>
      <c r="L188" s="307"/>
      <c r="M188" s="307"/>
      <c r="N188" s="307"/>
      <c r="O188" s="307"/>
      <c r="P188" s="307"/>
      <c r="Q188" s="307"/>
      <c r="R188" s="307"/>
      <c r="S188" s="307"/>
    </row>
    <row r="189" spans="2:19" x14ac:dyDescent="0.25">
      <c r="B189" s="307"/>
      <c r="C189" s="306" t="s">
        <v>1048</v>
      </c>
      <c r="D189" s="307"/>
      <c r="E189" s="307"/>
      <c r="F189" s="307"/>
      <c r="G189" s="307"/>
      <c r="H189" s="307"/>
      <c r="I189" s="307"/>
      <c r="J189" s="307"/>
      <c r="K189" s="307"/>
      <c r="L189" s="307"/>
      <c r="M189" s="307"/>
      <c r="N189" s="307"/>
      <c r="O189" s="307"/>
      <c r="P189" s="307"/>
      <c r="Q189" s="307"/>
      <c r="R189" s="307"/>
      <c r="S189" s="307"/>
    </row>
    <row r="190" spans="2:19" x14ac:dyDescent="0.25">
      <c r="B190" s="307"/>
      <c r="C190" s="306" t="s">
        <v>1049</v>
      </c>
      <c r="D190" s="307"/>
      <c r="E190" s="307"/>
      <c r="F190" s="307"/>
      <c r="G190" s="307"/>
      <c r="H190" s="307"/>
      <c r="I190" s="307"/>
      <c r="J190" s="307"/>
      <c r="K190" s="307"/>
      <c r="L190" s="307"/>
      <c r="M190" s="307"/>
      <c r="N190" s="307"/>
      <c r="O190" s="307"/>
      <c r="P190" s="307"/>
      <c r="Q190" s="307"/>
      <c r="R190" s="307"/>
      <c r="S190" s="307"/>
    </row>
    <row r="191" spans="2:19" x14ac:dyDescent="0.25">
      <c r="B191" s="307"/>
      <c r="C191" s="306" t="s">
        <v>1050</v>
      </c>
      <c r="D191" s="307"/>
      <c r="E191" s="307"/>
      <c r="F191" s="307"/>
      <c r="G191" s="307"/>
      <c r="H191" s="307"/>
      <c r="I191" s="307"/>
      <c r="J191" s="307"/>
      <c r="K191" s="307"/>
      <c r="L191" s="307"/>
      <c r="M191" s="307"/>
      <c r="N191" s="307"/>
      <c r="O191" s="307"/>
      <c r="P191" s="307"/>
      <c r="Q191" s="307"/>
      <c r="R191" s="307"/>
      <c r="S191" s="307"/>
    </row>
    <row r="192" spans="2:19" x14ac:dyDescent="0.25">
      <c r="B192" s="307"/>
      <c r="C192" s="306" t="s">
        <v>1051</v>
      </c>
      <c r="D192" s="307"/>
      <c r="E192" s="307"/>
      <c r="F192" s="307"/>
      <c r="G192" s="307"/>
      <c r="H192" s="307"/>
      <c r="I192" s="307"/>
      <c r="J192" s="307"/>
      <c r="K192" s="307"/>
      <c r="L192" s="307"/>
      <c r="M192" s="307"/>
      <c r="N192" s="307"/>
      <c r="O192" s="307"/>
      <c r="P192" s="307"/>
      <c r="Q192" s="307"/>
      <c r="R192" s="307"/>
      <c r="S192" s="307"/>
    </row>
    <row r="193" spans="2:19" x14ac:dyDescent="0.25">
      <c r="B193" s="307"/>
      <c r="C193" s="306" t="s">
        <v>1052</v>
      </c>
      <c r="D193" s="307"/>
      <c r="E193" s="307"/>
      <c r="F193" s="307"/>
      <c r="G193" s="307"/>
      <c r="H193" s="307"/>
      <c r="I193" s="307"/>
      <c r="J193" s="307"/>
      <c r="K193" s="307"/>
      <c r="L193" s="307"/>
      <c r="M193" s="307"/>
      <c r="N193" s="307"/>
      <c r="O193" s="307"/>
      <c r="P193" s="307"/>
      <c r="Q193" s="307"/>
      <c r="R193" s="307"/>
      <c r="S193" s="307"/>
    </row>
    <row r="194" spans="2:19" x14ac:dyDescent="0.25">
      <c r="B194" s="307"/>
      <c r="C194" s="306" t="s">
        <v>1053</v>
      </c>
      <c r="D194" s="307"/>
      <c r="E194" s="307"/>
      <c r="F194" s="307"/>
      <c r="G194" s="307"/>
      <c r="H194" s="307"/>
      <c r="I194" s="307"/>
      <c r="J194" s="307"/>
      <c r="K194" s="307"/>
      <c r="L194" s="307"/>
      <c r="M194" s="307"/>
      <c r="N194" s="307"/>
      <c r="O194" s="307"/>
      <c r="P194" s="307"/>
      <c r="Q194" s="307"/>
      <c r="R194" s="307"/>
      <c r="S194" s="307"/>
    </row>
    <row r="195" spans="2:19" x14ac:dyDescent="0.25">
      <c r="B195" s="307"/>
      <c r="C195" s="306" t="s">
        <v>1054</v>
      </c>
      <c r="D195" s="307"/>
      <c r="E195" s="307"/>
      <c r="F195" s="307"/>
      <c r="G195" s="307"/>
      <c r="H195" s="307"/>
      <c r="I195" s="307"/>
      <c r="J195" s="307"/>
      <c r="K195" s="307"/>
      <c r="L195" s="307"/>
      <c r="M195" s="307"/>
      <c r="N195" s="307"/>
      <c r="O195" s="307"/>
      <c r="P195" s="307"/>
      <c r="Q195" s="307"/>
      <c r="R195" s="307"/>
      <c r="S195" s="307"/>
    </row>
    <row r="196" spans="2:19" x14ac:dyDescent="0.25">
      <c r="B196" s="307"/>
      <c r="C196" s="306" t="s">
        <v>1055</v>
      </c>
      <c r="D196" s="307"/>
      <c r="E196" s="307"/>
      <c r="F196" s="307"/>
      <c r="G196" s="307"/>
      <c r="H196" s="307"/>
      <c r="I196" s="307"/>
      <c r="J196" s="307"/>
      <c r="K196" s="307"/>
      <c r="L196" s="307"/>
      <c r="M196" s="307"/>
      <c r="N196" s="307"/>
      <c r="O196" s="307"/>
      <c r="P196" s="307"/>
      <c r="Q196" s="307"/>
      <c r="R196" s="307"/>
      <c r="S196" s="307"/>
    </row>
    <row r="197" spans="2:19" x14ac:dyDescent="0.25">
      <c r="B197" s="307"/>
      <c r="C197" s="306" t="s">
        <v>1056</v>
      </c>
      <c r="D197" s="307"/>
      <c r="E197" s="307"/>
      <c r="F197" s="307"/>
      <c r="G197" s="307"/>
      <c r="H197" s="307"/>
      <c r="I197" s="307"/>
      <c r="J197" s="307"/>
      <c r="K197" s="307"/>
      <c r="L197" s="307"/>
      <c r="M197" s="307"/>
      <c r="N197" s="307"/>
      <c r="O197" s="307"/>
      <c r="P197" s="307"/>
      <c r="Q197" s="307"/>
      <c r="R197" s="307"/>
      <c r="S197" s="307"/>
    </row>
    <row r="198" spans="2:19" x14ac:dyDescent="0.25">
      <c r="B198" s="307"/>
      <c r="C198" s="306" t="s">
        <v>1057</v>
      </c>
      <c r="D198" s="307"/>
      <c r="E198" s="307"/>
      <c r="F198" s="307"/>
      <c r="G198" s="307"/>
      <c r="H198" s="307"/>
      <c r="I198" s="307"/>
      <c r="J198" s="307"/>
      <c r="K198" s="307"/>
      <c r="L198" s="307"/>
      <c r="M198" s="307"/>
      <c r="N198" s="307"/>
      <c r="O198" s="307"/>
      <c r="P198" s="307"/>
      <c r="Q198" s="307"/>
      <c r="R198" s="307"/>
      <c r="S198" s="307"/>
    </row>
    <row r="199" spans="2:19" x14ac:dyDescent="0.25">
      <c r="B199" s="307"/>
      <c r="C199" s="306" t="s">
        <v>1058</v>
      </c>
      <c r="D199" s="307"/>
      <c r="E199" s="307"/>
      <c r="F199" s="307"/>
      <c r="G199" s="307"/>
      <c r="H199" s="307"/>
      <c r="I199" s="307"/>
      <c r="J199" s="307"/>
      <c r="K199" s="307"/>
      <c r="L199" s="307"/>
      <c r="M199" s="307"/>
      <c r="N199" s="307"/>
      <c r="O199" s="307"/>
      <c r="P199" s="307"/>
      <c r="Q199" s="307"/>
      <c r="R199" s="307"/>
      <c r="S199" s="307"/>
    </row>
    <row r="200" spans="2:19" x14ac:dyDescent="0.25">
      <c r="B200" s="307"/>
      <c r="C200" s="306" t="s">
        <v>1059</v>
      </c>
      <c r="D200" s="307"/>
      <c r="E200" s="307"/>
      <c r="F200" s="307"/>
      <c r="G200" s="307"/>
      <c r="H200" s="307"/>
      <c r="I200" s="307"/>
      <c r="J200" s="307"/>
      <c r="K200" s="307"/>
      <c r="L200" s="307"/>
      <c r="M200" s="307"/>
      <c r="N200" s="307"/>
      <c r="O200" s="307"/>
      <c r="P200" s="307"/>
      <c r="Q200" s="307"/>
      <c r="R200" s="307"/>
      <c r="S200" s="307"/>
    </row>
    <row r="201" spans="2:19" x14ac:dyDescent="0.25">
      <c r="B201" s="307"/>
      <c r="C201" s="306" t="s">
        <v>1060</v>
      </c>
      <c r="D201" s="307"/>
      <c r="E201" s="307"/>
      <c r="F201" s="307"/>
      <c r="G201" s="307"/>
      <c r="H201" s="307"/>
      <c r="I201" s="307"/>
      <c r="J201" s="307"/>
      <c r="K201" s="307"/>
      <c r="L201" s="307"/>
      <c r="M201" s="307"/>
      <c r="N201" s="307"/>
      <c r="O201" s="307"/>
      <c r="P201" s="307"/>
      <c r="Q201" s="307"/>
      <c r="R201" s="307"/>
      <c r="S201" s="307"/>
    </row>
    <row r="202" spans="2:19" x14ac:dyDescent="0.25">
      <c r="B202" s="307"/>
      <c r="C202" s="306" t="s">
        <v>1061</v>
      </c>
      <c r="D202" s="307"/>
      <c r="E202" s="307"/>
      <c r="F202" s="307"/>
      <c r="G202" s="307"/>
      <c r="H202" s="307"/>
      <c r="I202" s="307"/>
      <c r="J202" s="307"/>
      <c r="K202" s="307"/>
      <c r="L202" s="307"/>
      <c r="M202" s="307"/>
      <c r="N202" s="307"/>
      <c r="O202" s="307"/>
      <c r="P202" s="307"/>
      <c r="Q202" s="307"/>
      <c r="R202" s="307"/>
      <c r="S202" s="307"/>
    </row>
    <row r="203" spans="2:19" x14ac:dyDescent="0.25">
      <c r="B203" s="307"/>
      <c r="C203" s="306" t="s">
        <v>1062</v>
      </c>
      <c r="D203" s="307"/>
      <c r="E203" s="307"/>
      <c r="F203" s="307"/>
      <c r="G203" s="307"/>
      <c r="H203" s="307"/>
      <c r="I203" s="307"/>
      <c r="J203" s="307"/>
      <c r="K203" s="307"/>
      <c r="L203" s="307"/>
      <c r="M203" s="307"/>
      <c r="N203" s="307"/>
      <c r="O203" s="307"/>
      <c r="P203" s="307"/>
      <c r="Q203" s="307"/>
      <c r="R203" s="307"/>
      <c r="S203" s="307"/>
    </row>
    <row r="204" spans="2:19" x14ac:dyDescent="0.25">
      <c r="B204" s="307"/>
      <c r="C204" s="306" t="s">
        <v>1063</v>
      </c>
      <c r="D204" s="307"/>
      <c r="E204" s="307"/>
      <c r="F204" s="307"/>
      <c r="G204" s="307"/>
      <c r="H204" s="307"/>
      <c r="I204" s="307"/>
      <c r="J204" s="307"/>
      <c r="K204" s="307"/>
      <c r="L204" s="307"/>
      <c r="M204" s="307"/>
      <c r="N204" s="307"/>
      <c r="O204" s="307"/>
      <c r="P204" s="307"/>
      <c r="Q204" s="307"/>
      <c r="R204" s="307"/>
      <c r="S204" s="307"/>
    </row>
    <row r="205" spans="2:19" x14ac:dyDescent="0.25">
      <c r="B205" s="307"/>
      <c r="C205" s="306" t="s">
        <v>1064</v>
      </c>
      <c r="D205" s="307"/>
      <c r="E205" s="307"/>
      <c r="F205" s="307"/>
      <c r="G205" s="307"/>
      <c r="H205" s="307"/>
      <c r="I205" s="307"/>
      <c r="J205" s="307"/>
      <c r="K205" s="307"/>
      <c r="L205" s="307"/>
      <c r="M205" s="307"/>
      <c r="N205" s="307"/>
      <c r="O205" s="307"/>
      <c r="P205" s="307"/>
      <c r="Q205" s="307"/>
      <c r="R205" s="307"/>
      <c r="S205" s="307"/>
    </row>
    <row r="206" spans="2:19" x14ac:dyDescent="0.25">
      <c r="B206" s="307"/>
      <c r="C206" s="306" t="s">
        <v>1065</v>
      </c>
      <c r="D206" s="307"/>
      <c r="E206" s="307"/>
      <c r="F206" s="307"/>
      <c r="G206" s="307"/>
      <c r="H206" s="307"/>
      <c r="I206" s="307"/>
      <c r="J206" s="307"/>
      <c r="K206" s="307"/>
      <c r="L206" s="307"/>
      <c r="M206" s="307"/>
      <c r="N206" s="307"/>
      <c r="O206" s="307"/>
      <c r="P206" s="307"/>
      <c r="Q206" s="307"/>
      <c r="R206" s="307"/>
      <c r="S206" s="307"/>
    </row>
    <row r="207" spans="2:19" x14ac:dyDescent="0.25">
      <c r="B207" s="307"/>
      <c r="C207" s="306" t="s">
        <v>1066</v>
      </c>
      <c r="D207" s="307"/>
      <c r="E207" s="307"/>
      <c r="F207" s="307"/>
      <c r="G207" s="307"/>
      <c r="H207" s="307"/>
      <c r="I207" s="307"/>
      <c r="J207" s="307"/>
      <c r="K207" s="307"/>
      <c r="L207" s="307"/>
      <c r="M207" s="307"/>
      <c r="N207" s="307"/>
      <c r="O207" s="307"/>
      <c r="P207" s="307"/>
      <c r="Q207" s="307"/>
      <c r="R207" s="307"/>
      <c r="S207" s="307"/>
    </row>
    <row r="208" spans="2:19" x14ac:dyDescent="0.25">
      <c r="B208" s="307"/>
      <c r="C208" s="306" t="s">
        <v>1067</v>
      </c>
      <c r="D208" s="307"/>
      <c r="E208" s="307"/>
      <c r="F208" s="307"/>
      <c r="G208" s="307"/>
      <c r="H208" s="307"/>
      <c r="I208" s="307"/>
      <c r="J208" s="307"/>
      <c r="K208" s="307"/>
      <c r="L208" s="307"/>
      <c r="M208" s="307"/>
      <c r="N208" s="307"/>
      <c r="O208" s="307"/>
      <c r="P208" s="307"/>
      <c r="Q208" s="307"/>
      <c r="R208" s="307"/>
      <c r="S208" s="307"/>
    </row>
    <row r="209" spans="2:19" x14ac:dyDescent="0.25">
      <c r="B209" s="307"/>
      <c r="C209" s="306" t="s">
        <v>1068</v>
      </c>
      <c r="D209" s="307"/>
      <c r="E209" s="307"/>
      <c r="F209" s="307"/>
      <c r="G209" s="307"/>
      <c r="H209" s="307"/>
      <c r="I209" s="307"/>
      <c r="J209" s="307"/>
      <c r="K209" s="307"/>
      <c r="L209" s="307"/>
      <c r="M209" s="307"/>
      <c r="N209" s="307"/>
      <c r="O209" s="307"/>
      <c r="P209" s="307"/>
      <c r="Q209" s="307"/>
      <c r="R209" s="307"/>
      <c r="S209" s="307"/>
    </row>
    <row r="210" spans="2:19" x14ac:dyDescent="0.25">
      <c r="B210" s="307"/>
      <c r="C210" s="306" t="s">
        <v>1069</v>
      </c>
      <c r="D210" s="307"/>
      <c r="E210" s="307"/>
      <c r="F210" s="307"/>
      <c r="G210" s="307"/>
      <c r="H210" s="307"/>
      <c r="I210" s="307"/>
      <c r="J210" s="307"/>
      <c r="K210" s="307"/>
      <c r="L210" s="307"/>
      <c r="M210" s="307"/>
      <c r="N210" s="307"/>
      <c r="O210" s="307"/>
      <c r="P210" s="307"/>
      <c r="Q210" s="307"/>
      <c r="R210" s="307"/>
      <c r="S210" s="307"/>
    </row>
    <row r="211" spans="2:19" x14ac:dyDescent="0.25">
      <c r="B211" s="307"/>
      <c r="C211" s="306" t="s">
        <v>1070</v>
      </c>
      <c r="D211" s="307"/>
      <c r="E211" s="307"/>
      <c r="F211" s="307"/>
      <c r="G211" s="307"/>
      <c r="H211" s="307"/>
      <c r="I211" s="307"/>
      <c r="J211" s="307"/>
      <c r="K211" s="307"/>
      <c r="L211" s="307"/>
      <c r="M211" s="307"/>
      <c r="N211" s="307"/>
      <c r="O211" s="307"/>
      <c r="P211" s="307"/>
      <c r="Q211" s="307"/>
      <c r="R211" s="307"/>
      <c r="S211" s="307"/>
    </row>
    <row r="212" spans="2:19" x14ac:dyDescent="0.25">
      <c r="B212" s="307"/>
      <c r="C212" s="306" t="s">
        <v>1071</v>
      </c>
      <c r="D212" s="307"/>
      <c r="E212" s="307"/>
      <c r="F212" s="307"/>
      <c r="G212" s="307"/>
      <c r="H212" s="307"/>
      <c r="I212" s="307"/>
      <c r="J212" s="307"/>
      <c r="K212" s="307"/>
      <c r="L212" s="307"/>
      <c r="M212" s="307"/>
      <c r="N212" s="307"/>
      <c r="O212" s="307"/>
      <c r="P212" s="307"/>
      <c r="Q212" s="307"/>
      <c r="R212" s="307"/>
      <c r="S212" s="307"/>
    </row>
    <row r="213" spans="2:19" x14ac:dyDescent="0.25">
      <c r="B213" s="307"/>
      <c r="C213" s="306" t="s">
        <v>1072</v>
      </c>
      <c r="D213" s="307"/>
      <c r="E213" s="307"/>
      <c r="F213" s="307"/>
      <c r="G213" s="307"/>
      <c r="H213" s="307"/>
      <c r="I213" s="307"/>
      <c r="J213" s="307"/>
      <c r="K213" s="307"/>
      <c r="L213" s="307"/>
      <c r="M213" s="307"/>
      <c r="N213" s="307"/>
      <c r="O213" s="307"/>
      <c r="P213" s="307"/>
      <c r="Q213" s="307"/>
      <c r="R213" s="307"/>
      <c r="S213" s="307"/>
    </row>
    <row r="214" spans="2:19" x14ac:dyDescent="0.25">
      <c r="B214" s="307"/>
      <c r="C214" s="306" t="s">
        <v>1073</v>
      </c>
      <c r="D214" s="307"/>
      <c r="E214" s="307"/>
      <c r="F214" s="307"/>
      <c r="G214" s="307"/>
      <c r="H214" s="307"/>
      <c r="I214" s="307"/>
      <c r="J214" s="307"/>
      <c r="K214" s="307"/>
      <c r="L214" s="307"/>
      <c r="M214" s="307"/>
      <c r="N214" s="307"/>
      <c r="O214" s="307"/>
      <c r="P214" s="307"/>
      <c r="Q214" s="307"/>
      <c r="R214" s="307"/>
      <c r="S214" s="307"/>
    </row>
    <row r="215" spans="2:19" x14ac:dyDescent="0.25">
      <c r="B215" s="307"/>
      <c r="C215" s="306" t="s">
        <v>1074</v>
      </c>
      <c r="D215" s="307"/>
      <c r="E215" s="307"/>
      <c r="F215" s="307"/>
      <c r="G215" s="307"/>
      <c r="H215" s="307"/>
      <c r="I215" s="307"/>
      <c r="J215" s="307"/>
      <c r="K215" s="307"/>
      <c r="L215" s="307"/>
      <c r="M215" s="307"/>
      <c r="N215" s="307"/>
      <c r="O215" s="307"/>
      <c r="P215" s="307"/>
      <c r="Q215" s="307"/>
      <c r="R215" s="307"/>
      <c r="S215" s="307"/>
    </row>
    <row r="216" spans="2:19" x14ac:dyDescent="0.25">
      <c r="B216" s="307"/>
      <c r="C216" s="306" t="s">
        <v>1075</v>
      </c>
      <c r="D216" s="307"/>
      <c r="E216" s="307"/>
      <c r="F216" s="307"/>
      <c r="G216" s="307"/>
      <c r="H216" s="307"/>
      <c r="I216" s="307"/>
      <c r="J216" s="307"/>
      <c r="K216" s="307"/>
      <c r="L216" s="307"/>
      <c r="M216" s="307"/>
      <c r="N216" s="307"/>
      <c r="O216" s="307"/>
      <c r="P216" s="307"/>
      <c r="Q216" s="307"/>
      <c r="R216" s="307"/>
      <c r="S216" s="307"/>
    </row>
    <row r="217" spans="2:19" x14ac:dyDescent="0.25">
      <c r="B217" s="307"/>
      <c r="C217" s="306" t="s">
        <v>1076</v>
      </c>
      <c r="D217" s="307"/>
      <c r="E217" s="307"/>
      <c r="F217" s="307"/>
      <c r="G217" s="307"/>
      <c r="H217" s="307"/>
      <c r="I217" s="307"/>
      <c r="J217" s="307"/>
      <c r="K217" s="307"/>
      <c r="L217" s="307"/>
      <c r="M217" s="307"/>
      <c r="N217" s="307"/>
      <c r="O217" s="307"/>
      <c r="P217" s="307"/>
      <c r="Q217" s="307"/>
      <c r="R217" s="307"/>
      <c r="S217" s="307"/>
    </row>
    <row r="218" spans="2:19" x14ac:dyDescent="0.25">
      <c r="B218" s="307"/>
      <c r="C218" s="306" t="s">
        <v>1077</v>
      </c>
      <c r="D218" s="307"/>
      <c r="E218" s="307"/>
      <c r="F218" s="307"/>
      <c r="G218" s="307"/>
      <c r="H218" s="307"/>
      <c r="I218" s="307"/>
      <c r="J218" s="307"/>
      <c r="K218" s="307"/>
      <c r="L218" s="307"/>
      <c r="M218" s="307"/>
      <c r="N218" s="307"/>
      <c r="O218" s="307"/>
      <c r="P218" s="307"/>
      <c r="Q218" s="307"/>
      <c r="R218" s="307"/>
      <c r="S218" s="307"/>
    </row>
    <row r="219" spans="2:19" x14ac:dyDescent="0.25">
      <c r="B219" s="307"/>
      <c r="C219" s="306" t="s">
        <v>1078</v>
      </c>
      <c r="D219" s="307"/>
      <c r="E219" s="307"/>
      <c r="F219" s="307"/>
      <c r="G219" s="307"/>
      <c r="H219" s="307"/>
      <c r="I219" s="307"/>
      <c r="J219" s="307"/>
      <c r="K219" s="307"/>
      <c r="L219" s="307"/>
      <c r="M219" s="307"/>
      <c r="N219" s="307"/>
      <c r="O219" s="307"/>
      <c r="P219" s="307"/>
      <c r="Q219" s="307"/>
      <c r="R219" s="307"/>
      <c r="S219" s="307"/>
    </row>
    <row r="220" spans="2:19" x14ac:dyDescent="0.25">
      <c r="B220" s="307"/>
      <c r="C220" s="306" t="s">
        <v>1079</v>
      </c>
      <c r="D220" s="307"/>
      <c r="E220" s="307"/>
      <c r="F220" s="307"/>
      <c r="G220" s="307"/>
      <c r="H220" s="307"/>
      <c r="I220" s="307"/>
      <c r="J220" s="307"/>
      <c r="K220" s="307"/>
      <c r="L220" s="307"/>
      <c r="M220" s="307"/>
      <c r="N220" s="307"/>
      <c r="O220" s="307"/>
      <c r="P220" s="307"/>
      <c r="Q220" s="307"/>
      <c r="R220" s="307"/>
      <c r="S220" s="307"/>
    </row>
    <row r="221" spans="2:19" x14ac:dyDescent="0.25">
      <c r="B221" s="307"/>
      <c r="C221" s="306" t="s">
        <v>1080</v>
      </c>
      <c r="D221" s="307"/>
      <c r="E221" s="307"/>
      <c r="F221" s="307"/>
      <c r="G221" s="307"/>
      <c r="H221" s="307"/>
      <c r="I221" s="307"/>
      <c r="J221" s="307"/>
      <c r="K221" s="307"/>
      <c r="L221" s="307"/>
      <c r="M221" s="307"/>
      <c r="N221" s="307"/>
      <c r="O221" s="307"/>
      <c r="P221" s="307"/>
      <c r="Q221" s="307"/>
      <c r="R221" s="307"/>
      <c r="S221" s="307"/>
    </row>
    <row r="222" spans="2:19" x14ac:dyDescent="0.25">
      <c r="B222" s="307"/>
      <c r="C222" s="306" t="s">
        <v>1081</v>
      </c>
      <c r="D222" s="307"/>
      <c r="E222" s="307"/>
      <c r="F222" s="307"/>
      <c r="G222" s="307"/>
      <c r="H222" s="307"/>
      <c r="I222" s="307"/>
      <c r="J222" s="307"/>
      <c r="K222" s="307"/>
      <c r="L222" s="307"/>
      <c r="M222" s="307"/>
      <c r="N222" s="307"/>
      <c r="O222" s="307"/>
      <c r="P222" s="307"/>
      <c r="Q222" s="307"/>
      <c r="R222" s="307"/>
      <c r="S222" s="307"/>
    </row>
    <row r="223" spans="2:19" x14ac:dyDescent="0.25">
      <c r="B223" s="307"/>
      <c r="C223" s="306" t="s">
        <v>1082</v>
      </c>
      <c r="D223" s="307"/>
      <c r="E223" s="307"/>
      <c r="F223" s="307"/>
      <c r="G223" s="307"/>
      <c r="H223" s="307"/>
      <c r="I223" s="307"/>
      <c r="J223" s="307"/>
      <c r="K223" s="307"/>
      <c r="L223" s="307"/>
      <c r="M223" s="307"/>
      <c r="N223" s="307"/>
      <c r="O223" s="307"/>
      <c r="P223" s="307"/>
      <c r="Q223" s="307"/>
      <c r="R223" s="307"/>
      <c r="S223" s="307"/>
    </row>
    <row r="224" spans="2:19" x14ac:dyDescent="0.25">
      <c r="B224" s="307"/>
      <c r="C224" s="306" t="s">
        <v>1083</v>
      </c>
      <c r="D224" s="307"/>
      <c r="E224" s="307"/>
      <c r="F224" s="307"/>
      <c r="G224" s="307"/>
      <c r="H224" s="307"/>
      <c r="I224" s="307"/>
      <c r="J224" s="307"/>
      <c r="K224" s="307"/>
      <c r="L224" s="307"/>
      <c r="M224" s="307"/>
      <c r="N224" s="307"/>
      <c r="O224" s="307"/>
      <c r="P224" s="307"/>
      <c r="Q224" s="307"/>
      <c r="R224" s="307"/>
      <c r="S224" s="307"/>
    </row>
    <row r="225" spans="2:19" x14ac:dyDescent="0.25">
      <c r="B225" s="307"/>
      <c r="C225" s="306" t="s">
        <v>1084</v>
      </c>
      <c r="D225" s="307"/>
      <c r="E225" s="307"/>
      <c r="F225" s="307"/>
      <c r="G225" s="307"/>
      <c r="H225" s="307"/>
      <c r="I225" s="307"/>
      <c r="J225" s="307"/>
      <c r="K225" s="307"/>
      <c r="L225" s="307"/>
      <c r="M225" s="307"/>
      <c r="N225" s="307"/>
      <c r="O225" s="307"/>
      <c r="P225" s="307"/>
      <c r="Q225" s="307"/>
      <c r="R225" s="307"/>
      <c r="S225" s="307"/>
    </row>
    <row r="226" spans="2:19" x14ac:dyDescent="0.25">
      <c r="B226" s="307"/>
      <c r="C226" s="306" t="s">
        <v>1085</v>
      </c>
      <c r="D226" s="307"/>
      <c r="E226" s="307"/>
      <c r="F226" s="307"/>
      <c r="G226" s="307"/>
      <c r="H226" s="307"/>
      <c r="I226" s="307"/>
      <c r="J226" s="307"/>
      <c r="K226" s="307"/>
      <c r="L226" s="307"/>
      <c r="M226" s="307"/>
      <c r="N226" s="307"/>
      <c r="O226" s="307"/>
      <c r="P226" s="307"/>
      <c r="Q226" s="307"/>
      <c r="R226" s="307"/>
      <c r="S226" s="307"/>
    </row>
    <row r="227" spans="2:19" x14ac:dyDescent="0.25">
      <c r="B227" s="307"/>
      <c r="C227" s="306" t="s">
        <v>1086</v>
      </c>
      <c r="D227" s="307"/>
      <c r="E227" s="307"/>
      <c r="F227" s="307"/>
      <c r="G227" s="307"/>
      <c r="H227" s="307"/>
      <c r="I227" s="307"/>
      <c r="J227" s="307"/>
      <c r="K227" s="307"/>
      <c r="L227" s="307"/>
      <c r="M227" s="307"/>
      <c r="N227" s="307"/>
      <c r="O227" s="307"/>
      <c r="P227" s="307"/>
      <c r="Q227" s="307"/>
      <c r="R227" s="307"/>
      <c r="S227" s="307"/>
    </row>
    <row r="228" spans="2:19" x14ac:dyDescent="0.25">
      <c r="B228" s="307"/>
      <c r="C228" s="306" t="s">
        <v>1087</v>
      </c>
      <c r="D228" s="307"/>
      <c r="E228" s="307"/>
      <c r="F228" s="307"/>
      <c r="G228" s="307"/>
      <c r="H228" s="307"/>
      <c r="I228" s="307"/>
      <c r="J228" s="307"/>
      <c r="K228" s="307"/>
      <c r="L228" s="307"/>
      <c r="M228" s="307"/>
      <c r="N228" s="307"/>
      <c r="O228" s="307"/>
      <c r="P228" s="307"/>
      <c r="Q228" s="307"/>
      <c r="R228" s="307"/>
      <c r="S228" s="307"/>
    </row>
    <row r="229" spans="2:19" x14ac:dyDescent="0.25">
      <c r="B229" s="307"/>
      <c r="C229" s="306" t="s">
        <v>1088</v>
      </c>
      <c r="D229" s="307"/>
      <c r="E229" s="307"/>
      <c r="F229" s="307"/>
      <c r="G229" s="307"/>
      <c r="H229" s="307"/>
      <c r="I229" s="307"/>
      <c r="J229" s="307"/>
      <c r="K229" s="307"/>
      <c r="L229" s="307"/>
      <c r="M229" s="307"/>
      <c r="N229" s="307"/>
      <c r="O229" s="307"/>
      <c r="P229" s="307"/>
      <c r="Q229" s="307"/>
      <c r="R229" s="307"/>
      <c r="S229" s="307"/>
    </row>
    <row r="230" spans="2:19" x14ac:dyDescent="0.25">
      <c r="B230" s="307"/>
      <c r="C230" s="306" t="s">
        <v>1089</v>
      </c>
      <c r="D230" s="307"/>
      <c r="E230" s="307"/>
      <c r="F230" s="307"/>
      <c r="G230" s="307"/>
      <c r="H230" s="307"/>
      <c r="I230" s="307"/>
      <c r="J230" s="307"/>
      <c r="K230" s="307"/>
      <c r="L230" s="307"/>
      <c r="M230" s="307"/>
      <c r="N230" s="307"/>
      <c r="O230" s="307"/>
      <c r="P230" s="307"/>
      <c r="Q230" s="307"/>
      <c r="R230" s="307"/>
      <c r="S230" s="307"/>
    </row>
    <row r="231" spans="2:19" x14ac:dyDescent="0.25">
      <c r="B231" s="307"/>
      <c r="C231" s="306" t="s">
        <v>1090</v>
      </c>
      <c r="D231" s="307"/>
      <c r="E231" s="307"/>
      <c r="F231" s="307"/>
      <c r="G231" s="307"/>
      <c r="H231" s="307"/>
      <c r="I231" s="307"/>
      <c r="J231" s="307"/>
      <c r="K231" s="307"/>
      <c r="L231" s="307"/>
      <c r="M231" s="307"/>
      <c r="N231" s="307"/>
      <c r="O231" s="307"/>
      <c r="P231" s="307"/>
      <c r="Q231" s="307"/>
      <c r="R231" s="307"/>
      <c r="S231" s="307"/>
    </row>
    <row r="232" spans="2:19" x14ac:dyDescent="0.25">
      <c r="B232" s="307"/>
      <c r="C232" s="306" t="s">
        <v>1091</v>
      </c>
      <c r="D232" s="307"/>
      <c r="E232" s="307"/>
      <c r="F232" s="307"/>
      <c r="G232" s="307"/>
      <c r="H232" s="307"/>
      <c r="I232" s="307"/>
      <c r="J232" s="307"/>
      <c r="K232" s="307"/>
      <c r="L232" s="307"/>
      <c r="M232" s="307"/>
      <c r="N232" s="307"/>
      <c r="O232" s="307"/>
      <c r="P232" s="307"/>
      <c r="Q232" s="307"/>
      <c r="R232" s="307"/>
      <c r="S232" s="307"/>
    </row>
    <row r="233" spans="2:19" x14ac:dyDescent="0.25">
      <c r="B233" s="307"/>
      <c r="C233" s="306" t="s">
        <v>1092</v>
      </c>
      <c r="D233" s="307"/>
      <c r="E233" s="307"/>
      <c r="F233" s="307"/>
      <c r="G233" s="307"/>
      <c r="H233" s="307"/>
      <c r="I233" s="307"/>
      <c r="J233" s="307"/>
      <c r="K233" s="307"/>
      <c r="L233" s="307"/>
      <c r="M233" s="307"/>
      <c r="N233" s="307"/>
      <c r="O233" s="307"/>
      <c r="P233" s="307"/>
      <c r="Q233" s="307"/>
      <c r="R233" s="307"/>
      <c r="S233" s="307"/>
    </row>
    <row r="234" spans="2:19" x14ac:dyDescent="0.25">
      <c r="B234" s="307"/>
      <c r="C234" s="306" t="s">
        <v>1093</v>
      </c>
      <c r="D234" s="307"/>
      <c r="E234" s="307"/>
      <c r="F234" s="307"/>
      <c r="G234" s="307"/>
      <c r="H234" s="307"/>
      <c r="I234" s="307"/>
      <c r="J234" s="307"/>
      <c r="K234" s="307"/>
      <c r="L234" s="307"/>
      <c r="M234" s="307"/>
      <c r="N234" s="307"/>
      <c r="O234" s="307"/>
      <c r="P234" s="307"/>
      <c r="Q234" s="307"/>
      <c r="R234" s="307"/>
      <c r="S234" s="307"/>
    </row>
    <row r="235" spans="2:19" x14ac:dyDescent="0.25">
      <c r="B235" s="307"/>
      <c r="C235" s="306" t="s">
        <v>1094</v>
      </c>
      <c r="D235" s="307"/>
      <c r="E235" s="307"/>
      <c r="F235" s="307"/>
      <c r="G235" s="307"/>
      <c r="H235" s="307"/>
      <c r="I235" s="307"/>
      <c r="J235" s="307"/>
      <c r="K235" s="307"/>
      <c r="L235" s="307"/>
      <c r="M235" s="307"/>
      <c r="N235" s="307"/>
      <c r="O235" s="307"/>
      <c r="P235" s="307"/>
      <c r="Q235" s="307"/>
      <c r="R235" s="307"/>
      <c r="S235" s="307"/>
    </row>
    <row r="236" spans="2:19" x14ac:dyDescent="0.25">
      <c r="B236" s="307"/>
      <c r="C236" s="306" t="s">
        <v>1095</v>
      </c>
      <c r="D236" s="307"/>
      <c r="E236" s="307"/>
      <c r="F236" s="307"/>
      <c r="G236" s="307"/>
      <c r="H236" s="307"/>
      <c r="I236" s="307"/>
      <c r="J236" s="307"/>
      <c r="K236" s="307"/>
      <c r="L236" s="307"/>
      <c r="M236" s="307"/>
      <c r="N236" s="307"/>
      <c r="O236" s="307"/>
      <c r="P236" s="307"/>
      <c r="Q236" s="307"/>
      <c r="R236" s="307"/>
      <c r="S236" s="307"/>
    </row>
    <row r="237" spans="2:19" x14ac:dyDescent="0.25">
      <c r="B237" s="307"/>
      <c r="C237" s="306" t="s">
        <v>1096</v>
      </c>
      <c r="D237" s="307"/>
      <c r="E237" s="307"/>
      <c r="F237" s="307"/>
      <c r="G237" s="307"/>
      <c r="H237" s="307"/>
      <c r="I237" s="307"/>
      <c r="J237" s="307"/>
      <c r="K237" s="307"/>
      <c r="L237" s="307"/>
      <c r="M237" s="307"/>
      <c r="N237" s="307"/>
      <c r="O237" s="307"/>
      <c r="P237" s="307"/>
      <c r="Q237" s="307"/>
      <c r="R237" s="307"/>
      <c r="S237" s="307"/>
    </row>
    <row r="238" spans="2:19" x14ac:dyDescent="0.25">
      <c r="B238" s="307"/>
      <c r="C238" s="306" t="s">
        <v>1097</v>
      </c>
      <c r="D238" s="307"/>
      <c r="E238" s="307"/>
      <c r="F238" s="307"/>
      <c r="G238" s="307"/>
      <c r="H238" s="307"/>
      <c r="I238" s="307"/>
      <c r="J238" s="307"/>
      <c r="K238" s="307"/>
      <c r="L238" s="307"/>
      <c r="M238" s="307"/>
      <c r="N238" s="307"/>
      <c r="O238" s="307"/>
      <c r="P238" s="307"/>
      <c r="Q238" s="307"/>
      <c r="R238" s="307"/>
      <c r="S238" s="307"/>
    </row>
    <row r="239" spans="2:19" x14ac:dyDescent="0.25">
      <c r="B239" s="307"/>
      <c r="C239" s="306" t="s">
        <v>1098</v>
      </c>
      <c r="D239" s="307"/>
      <c r="E239" s="307"/>
      <c r="F239" s="307"/>
      <c r="G239" s="307"/>
      <c r="H239" s="307"/>
      <c r="I239" s="307"/>
      <c r="J239" s="307"/>
      <c r="K239" s="307"/>
      <c r="L239" s="307"/>
      <c r="M239" s="307"/>
      <c r="N239" s="307"/>
      <c r="O239" s="307"/>
      <c r="P239" s="307"/>
      <c r="Q239" s="307"/>
      <c r="R239" s="307"/>
      <c r="S239" s="307"/>
    </row>
    <row r="240" spans="2:19" x14ac:dyDescent="0.25">
      <c r="B240" s="307"/>
      <c r="C240" s="306" t="s">
        <v>1099</v>
      </c>
      <c r="D240" s="307"/>
      <c r="E240" s="307"/>
      <c r="F240" s="307"/>
      <c r="G240" s="307"/>
      <c r="H240" s="307"/>
      <c r="I240" s="307"/>
      <c r="J240" s="307"/>
      <c r="K240" s="307"/>
      <c r="L240" s="307"/>
      <c r="M240" s="307"/>
      <c r="N240" s="307"/>
      <c r="O240" s="307"/>
      <c r="P240" s="307"/>
      <c r="Q240" s="307"/>
      <c r="R240" s="307"/>
      <c r="S240" s="307"/>
    </row>
    <row r="241" spans="2:19" x14ac:dyDescent="0.25">
      <c r="B241" s="307"/>
      <c r="C241" s="306" t="s">
        <v>1100</v>
      </c>
      <c r="D241" s="307"/>
      <c r="E241" s="307"/>
      <c r="F241" s="307"/>
      <c r="G241" s="307"/>
      <c r="H241" s="307"/>
      <c r="I241" s="307"/>
      <c r="J241" s="307"/>
      <c r="K241" s="307"/>
      <c r="L241" s="307"/>
      <c r="M241" s="307"/>
      <c r="N241" s="307"/>
      <c r="O241" s="307"/>
      <c r="P241" s="307"/>
      <c r="Q241" s="307"/>
      <c r="R241" s="307"/>
      <c r="S241" s="307"/>
    </row>
    <row r="242" spans="2:19" x14ac:dyDescent="0.25">
      <c r="B242" s="307"/>
      <c r="C242" s="306" t="s">
        <v>1101</v>
      </c>
      <c r="D242" s="307"/>
      <c r="E242" s="307"/>
      <c r="F242" s="307"/>
      <c r="G242" s="307"/>
      <c r="H242" s="307"/>
      <c r="I242" s="307"/>
      <c r="J242" s="307"/>
      <c r="K242" s="307"/>
      <c r="L242" s="307"/>
      <c r="M242" s="307"/>
      <c r="N242" s="307"/>
      <c r="O242" s="307"/>
      <c r="P242" s="307"/>
      <c r="Q242" s="307"/>
      <c r="R242" s="307"/>
      <c r="S242" s="307"/>
    </row>
    <row r="243" spans="2:19" x14ac:dyDescent="0.25">
      <c r="B243" s="307"/>
      <c r="C243" s="306" t="s">
        <v>1102</v>
      </c>
      <c r="D243" s="307"/>
      <c r="E243" s="307"/>
      <c r="F243" s="307"/>
      <c r="G243" s="307"/>
      <c r="H243" s="307"/>
      <c r="I243" s="307"/>
      <c r="J243" s="307"/>
      <c r="K243" s="307"/>
      <c r="L243" s="307"/>
      <c r="M243" s="307"/>
      <c r="N243" s="307"/>
      <c r="O243" s="307"/>
      <c r="P243" s="307"/>
      <c r="Q243" s="307"/>
      <c r="R243" s="307"/>
      <c r="S243" s="307"/>
    </row>
    <row r="244" spans="2:19" x14ac:dyDescent="0.25">
      <c r="B244" s="307"/>
      <c r="C244" s="306" t="s">
        <v>1103</v>
      </c>
      <c r="D244" s="307"/>
      <c r="E244" s="307"/>
      <c r="F244" s="307"/>
      <c r="G244" s="307"/>
      <c r="H244" s="307"/>
      <c r="I244" s="307"/>
      <c r="J244" s="307"/>
      <c r="K244" s="307"/>
      <c r="L244" s="307"/>
      <c r="M244" s="307"/>
      <c r="N244" s="307"/>
      <c r="O244" s="307"/>
      <c r="P244" s="307"/>
      <c r="Q244" s="307"/>
      <c r="R244" s="307"/>
      <c r="S244" s="307"/>
    </row>
    <row r="245" spans="2:19" x14ac:dyDescent="0.25">
      <c r="B245" s="307"/>
      <c r="C245" s="306" t="s">
        <v>1104</v>
      </c>
      <c r="D245" s="307"/>
      <c r="E245" s="307"/>
      <c r="F245" s="307"/>
      <c r="G245" s="307"/>
      <c r="H245" s="307"/>
      <c r="I245" s="307"/>
      <c r="J245" s="307"/>
      <c r="K245" s="307"/>
      <c r="L245" s="307"/>
      <c r="M245" s="307"/>
      <c r="N245" s="307"/>
      <c r="O245" s="307"/>
      <c r="P245" s="307"/>
      <c r="Q245" s="307"/>
      <c r="R245" s="307"/>
      <c r="S245" s="307"/>
    </row>
    <row r="246" spans="2:19" x14ac:dyDescent="0.25">
      <c r="B246" s="307"/>
      <c r="C246" s="306" t="s">
        <v>1105</v>
      </c>
      <c r="D246" s="307"/>
      <c r="E246" s="307"/>
      <c r="F246" s="307"/>
      <c r="G246" s="307"/>
      <c r="H246" s="307"/>
      <c r="I246" s="307"/>
      <c r="J246" s="307"/>
      <c r="K246" s="307"/>
      <c r="L246" s="307"/>
      <c r="M246" s="307"/>
      <c r="N246" s="307"/>
      <c r="O246" s="307"/>
      <c r="P246" s="307"/>
      <c r="Q246" s="307"/>
      <c r="R246" s="307"/>
      <c r="S246" s="307"/>
    </row>
    <row r="247" spans="2:19" x14ac:dyDescent="0.25">
      <c r="B247" s="307"/>
      <c r="C247" s="306" t="s">
        <v>1106</v>
      </c>
      <c r="D247" s="307"/>
      <c r="E247" s="307"/>
      <c r="F247" s="307"/>
      <c r="G247" s="307"/>
      <c r="H247" s="307"/>
      <c r="I247" s="307"/>
      <c r="J247" s="307"/>
      <c r="K247" s="307"/>
      <c r="L247" s="307"/>
      <c r="M247" s="307"/>
      <c r="N247" s="307"/>
      <c r="O247" s="307"/>
      <c r="P247" s="307"/>
      <c r="Q247" s="307"/>
      <c r="R247" s="307"/>
      <c r="S247" s="307"/>
    </row>
    <row r="248" spans="2:19" x14ac:dyDescent="0.25">
      <c r="B248" s="307"/>
      <c r="C248" s="306" t="s">
        <v>1107</v>
      </c>
      <c r="D248" s="307"/>
      <c r="E248" s="307"/>
      <c r="F248" s="307"/>
      <c r="G248" s="307"/>
      <c r="H248" s="307"/>
      <c r="I248" s="307"/>
      <c r="J248" s="307"/>
      <c r="K248" s="307"/>
      <c r="L248" s="307"/>
      <c r="M248" s="307"/>
      <c r="N248" s="307"/>
      <c r="O248" s="307"/>
      <c r="P248" s="307"/>
      <c r="Q248" s="307"/>
      <c r="R248" s="307"/>
      <c r="S248" s="307"/>
    </row>
    <row r="249" spans="2:19" x14ac:dyDescent="0.25">
      <c r="B249" s="307"/>
      <c r="C249" s="306" t="s">
        <v>1108</v>
      </c>
      <c r="D249" s="307"/>
      <c r="E249" s="307"/>
      <c r="F249" s="307"/>
      <c r="G249" s="307"/>
      <c r="H249" s="307"/>
      <c r="I249" s="307"/>
      <c r="J249" s="307"/>
      <c r="K249" s="307"/>
      <c r="L249" s="307"/>
      <c r="M249" s="307"/>
      <c r="N249" s="307"/>
      <c r="O249" s="307"/>
      <c r="P249" s="307"/>
      <c r="Q249" s="307"/>
      <c r="R249" s="307"/>
      <c r="S249" s="307"/>
    </row>
    <row r="250" spans="2:19" x14ac:dyDescent="0.25">
      <c r="B250" s="307"/>
      <c r="C250" s="306" t="s">
        <v>1109</v>
      </c>
      <c r="D250" s="307"/>
      <c r="E250" s="307"/>
      <c r="F250" s="307"/>
      <c r="G250" s="307"/>
      <c r="H250" s="307"/>
      <c r="I250" s="307"/>
      <c r="J250" s="307"/>
      <c r="K250" s="307"/>
      <c r="L250" s="307"/>
      <c r="M250" s="307"/>
      <c r="N250" s="307"/>
      <c r="O250" s="307"/>
      <c r="P250" s="307"/>
      <c r="Q250" s="307"/>
      <c r="R250" s="307"/>
      <c r="S250" s="307"/>
    </row>
    <row r="251" spans="2:19" x14ac:dyDescent="0.25">
      <c r="B251" s="307"/>
      <c r="C251" s="306" t="s">
        <v>1110</v>
      </c>
      <c r="D251" s="307"/>
      <c r="E251" s="307"/>
      <c r="F251" s="307"/>
      <c r="G251" s="307"/>
      <c r="H251" s="307"/>
      <c r="I251" s="307"/>
      <c r="J251" s="307"/>
      <c r="K251" s="307"/>
      <c r="L251" s="307"/>
      <c r="M251" s="307"/>
      <c r="N251" s="307"/>
      <c r="O251" s="307"/>
      <c r="P251" s="307"/>
      <c r="Q251" s="307"/>
      <c r="R251" s="307"/>
      <c r="S251" s="307"/>
    </row>
    <row r="252" spans="2:19" x14ac:dyDescent="0.25">
      <c r="B252" s="307"/>
      <c r="C252" s="306" t="s">
        <v>1111</v>
      </c>
      <c r="D252" s="307"/>
      <c r="E252" s="307"/>
      <c r="F252" s="307"/>
      <c r="G252" s="307"/>
      <c r="H252" s="307"/>
      <c r="I252" s="307"/>
      <c r="J252" s="307"/>
      <c r="K252" s="307"/>
      <c r="L252" s="307"/>
      <c r="M252" s="307"/>
      <c r="N252" s="307"/>
      <c r="O252" s="307"/>
      <c r="P252" s="307"/>
      <c r="Q252" s="307"/>
      <c r="R252" s="307"/>
      <c r="S252" s="307"/>
    </row>
    <row r="253" spans="2:19" x14ac:dyDescent="0.25">
      <c r="B253" s="307"/>
      <c r="C253" s="306" t="s">
        <v>1112</v>
      </c>
      <c r="D253" s="307"/>
      <c r="E253" s="307"/>
      <c r="F253" s="307"/>
      <c r="G253" s="307"/>
      <c r="H253" s="307"/>
      <c r="I253" s="307"/>
      <c r="J253" s="307"/>
      <c r="K253" s="307"/>
      <c r="L253" s="307"/>
      <c r="M253" s="307"/>
      <c r="N253" s="307"/>
      <c r="O253" s="307"/>
      <c r="P253" s="307"/>
      <c r="Q253" s="307"/>
      <c r="R253" s="307"/>
      <c r="S253" s="307"/>
    </row>
    <row r="254" spans="2:19" x14ac:dyDescent="0.25">
      <c r="B254" s="307"/>
      <c r="C254" s="306" t="s">
        <v>1113</v>
      </c>
      <c r="D254" s="307"/>
      <c r="E254" s="307"/>
      <c r="F254" s="307"/>
      <c r="G254" s="307"/>
      <c r="H254" s="307"/>
      <c r="I254" s="307"/>
      <c r="J254" s="307"/>
      <c r="K254" s="307"/>
      <c r="L254" s="307"/>
      <c r="M254" s="307"/>
      <c r="N254" s="307"/>
      <c r="O254" s="307"/>
      <c r="P254" s="307"/>
      <c r="Q254" s="307"/>
      <c r="R254" s="307"/>
      <c r="S254" s="307"/>
    </row>
    <row r="255" spans="2:19" x14ac:dyDescent="0.25">
      <c r="B255" s="307"/>
      <c r="C255" s="306" t="s">
        <v>1114</v>
      </c>
      <c r="D255" s="307"/>
      <c r="E255" s="307"/>
      <c r="F255" s="307"/>
      <c r="G255" s="307"/>
      <c r="H255" s="307"/>
      <c r="I255" s="307"/>
      <c r="J255" s="307"/>
      <c r="K255" s="307"/>
      <c r="L255" s="307"/>
      <c r="M255" s="307"/>
      <c r="N255" s="307"/>
      <c r="O255" s="307"/>
      <c r="P255" s="307"/>
      <c r="Q255" s="307"/>
      <c r="R255" s="307"/>
      <c r="S255" s="307"/>
    </row>
    <row r="256" spans="2:19" x14ac:dyDescent="0.25">
      <c r="B256" s="307"/>
      <c r="C256" s="306" t="s">
        <v>1115</v>
      </c>
      <c r="D256" s="307"/>
      <c r="E256" s="307"/>
      <c r="F256" s="307"/>
      <c r="G256" s="307"/>
      <c r="H256" s="307"/>
      <c r="I256" s="307"/>
      <c r="J256" s="307"/>
      <c r="K256" s="307"/>
      <c r="L256" s="307"/>
      <c r="M256" s="307"/>
      <c r="N256" s="307"/>
      <c r="O256" s="307"/>
      <c r="P256" s="307"/>
      <c r="Q256" s="307"/>
      <c r="R256" s="307"/>
      <c r="S256" s="307"/>
    </row>
    <row r="257" spans="2:19" x14ac:dyDescent="0.25">
      <c r="B257" s="307"/>
      <c r="C257" s="306" t="s">
        <v>1116</v>
      </c>
      <c r="D257" s="307"/>
      <c r="E257" s="307"/>
      <c r="F257" s="307"/>
      <c r="G257" s="307"/>
      <c r="H257" s="307"/>
      <c r="I257" s="307"/>
      <c r="J257" s="307"/>
      <c r="K257" s="307"/>
      <c r="L257" s="307"/>
      <c r="M257" s="307"/>
      <c r="N257" s="307"/>
      <c r="O257" s="307"/>
      <c r="P257" s="307"/>
      <c r="Q257" s="307"/>
      <c r="R257" s="307"/>
      <c r="S257" s="307"/>
    </row>
    <row r="258" spans="2:19" x14ac:dyDescent="0.25">
      <c r="B258" s="307"/>
      <c r="C258" s="306" t="s">
        <v>1117</v>
      </c>
      <c r="D258" s="307"/>
      <c r="E258" s="307"/>
      <c r="F258" s="307"/>
      <c r="G258" s="307"/>
      <c r="H258" s="307"/>
      <c r="I258" s="307"/>
      <c r="J258" s="307"/>
      <c r="K258" s="307"/>
      <c r="L258" s="307"/>
      <c r="M258" s="307"/>
      <c r="N258" s="307"/>
      <c r="O258" s="307"/>
      <c r="P258" s="307"/>
      <c r="Q258" s="307"/>
      <c r="R258" s="307"/>
      <c r="S258" s="307"/>
    </row>
    <row r="259" spans="2:19" x14ac:dyDescent="0.25">
      <c r="B259" s="307"/>
      <c r="C259" s="306" t="s">
        <v>1118</v>
      </c>
      <c r="D259" s="307"/>
      <c r="E259" s="307"/>
      <c r="F259" s="307"/>
      <c r="G259" s="307"/>
      <c r="H259" s="307"/>
      <c r="I259" s="307"/>
      <c r="J259" s="307"/>
      <c r="K259" s="307"/>
      <c r="L259" s="307"/>
      <c r="M259" s="307"/>
      <c r="N259" s="307"/>
      <c r="O259" s="307"/>
      <c r="P259" s="307"/>
      <c r="Q259" s="307"/>
      <c r="R259" s="307"/>
      <c r="S259" s="307"/>
    </row>
    <row r="260" spans="2:19" x14ac:dyDescent="0.25">
      <c r="B260" s="307"/>
      <c r="C260" s="306" t="s">
        <v>1119</v>
      </c>
      <c r="D260" s="307"/>
      <c r="E260" s="307"/>
      <c r="F260" s="307"/>
      <c r="G260" s="307"/>
      <c r="H260" s="307"/>
      <c r="I260" s="307"/>
      <c r="J260" s="307"/>
      <c r="K260" s="307"/>
      <c r="L260" s="307"/>
      <c r="M260" s="307"/>
      <c r="N260" s="307"/>
      <c r="O260" s="307"/>
      <c r="P260" s="307"/>
      <c r="Q260" s="307"/>
      <c r="R260" s="307"/>
      <c r="S260" s="307"/>
    </row>
    <row r="261" spans="2:19" x14ac:dyDescent="0.25">
      <c r="B261" s="307"/>
      <c r="C261" s="306" t="s">
        <v>1120</v>
      </c>
      <c r="D261" s="307"/>
      <c r="E261" s="307"/>
      <c r="F261" s="307"/>
      <c r="G261" s="307"/>
      <c r="H261" s="307"/>
      <c r="I261" s="307"/>
      <c r="J261" s="307"/>
      <c r="K261" s="307"/>
      <c r="L261" s="307"/>
      <c r="M261" s="307"/>
      <c r="N261" s="307"/>
      <c r="O261" s="307"/>
      <c r="P261" s="307"/>
      <c r="Q261" s="307"/>
      <c r="R261" s="307"/>
      <c r="S261" s="307"/>
    </row>
    <row r="262" spans="2:19" x14ac:dyDescent="0.25">
      <c r="B262" s="307"/>
      <c r="C262" s="306" t="s">
        <v>1121</v>
      </c>
      <c r="D262" s="307"/>
      <c r="E262" s="307"/>
      <c r="F262" s="307"/>
      <c r="G262" s="307"/>
      <c r="H262" s="307"/>
      <c r="I262" s="307"/>
      <c r="J262" s="307"/>
      <c r="K262" s="307"/>
      <c r="L262" s="307"/>
      <c r="M262" s="307"/>
      <c r="N262" s="307"/>
      <c r="O262" s="307"/>
      <c r="P262" s="307"/>
      <c r="Q262" s="307"/>
      <c r="R262" s="307"/>
      <c r="S262" s="307"/>
    </row>
    <row r="263" spans="2:19" x14ac:dyDescent="0.25">
      <c r="B263" s="307"/>
      <c r="C263" s="306" t="s">
        <v>1122</v>
      </c>
      <c r="D263" s="307"/>
      <c r="E263" s="307"/>
      <c r="F263" s="307"/>
      <c r="G263" s="307"/>
      <c r="H263" s="307"/>
      <c r="I263" s="307"/>
      <c r="J263" s="307"/>
      <c r="K263" s="307"/>
      <c r="L263" s="307"/>
      <c r="M263" s="307"/>
      <c r="N263" s="307"/>
      <c r="O263" s="307"/>
      <c r="P263" s="307"/>
      <c r="Q263" s="307"/>
      <c r="R263" s="307"/>
      <c r="S263" s="307"/>
    </row>
    <row r="264" spans="2:19" x14ac:dyDescent="0.25">
      <c r="B264" s="307"/>
      <c r="C264" s="306" t="s">
        <v>1123</v>
      </c>
      <c r="D264" s="307"/>
      <c r="E264" s="307"/>
      <c r="F264" s="307"/>
      <c r="G264" s="307"/>
      <c r="H264" s="307"/>
      <c r="I264" s="307"/>
      <c r="J264" s="307"/>
      <c r="K264" s="307"/>
      <c r="L264" s="307"/>
      <c r="M264" s="307"/>
      <c r="N264" s="307"/>
      <c r="O264" s="307"/>
      <c r="P264" s="307"/>
      <c r="Q264" s="307"/>
      <c r="R264" s="307"/>
      <c r="S264" s="307"/>
    </row>
    <row r="265" spans="2:19" x14ac:dyDescent="0.25">
      <c r="B265" s="307"/>
      <c r="C265" s="306" t="s">
        <v>1124</v>
      </c>
      <c r="D265" s="307"/>
      <c r="E265" s="307"/>
      <c r="F265" s="307"/>
      <c r="G265" s="307"/>
      <c r="H265" s="307"/>
      <c r="I265" s="307"/>
      <c r="J265" s="307"/>
      <c r="K265" s="307"/>
      <c r="L265" s="307"/>
      <c r="M265" s="307"/>
      <c r="N265" s="307"/>
      <c r="O265" s="307"/>
      <c r="P265" s="307"/>
      <c r="Q265" s="307"/>
      <c r="R265" s="307"/>
      <c r="S265" s="307"/>
    </row>
    <row r="266" spans="2:19" x14ac:dyDescent="0.25">
      <c r="B266" s="307"/>
      <c r="C266" s="306" t="s">
        <v>1125</v>
      </c>
      <c r="D266" s="307"/>
      <c r="E266" s="307"/>
      <c r="F266" s="307"/>
      <c r="G266" s="307"/>
      <c r="H266" s="307"/>
      <c r="I266" s="307"/>
      <c r="J266" s="307"/>
      <c r="K266" s="307"/>
      <c r="L266" s="307"/>
      <c r="M266" s="307"/>
      <c r="N266" s="307"/>
      <c r="O266" s="307"/>
      <c r="P266" s="307"/>
      <c r="Q266" s="307"/>
      <c r="R266" s="307"/>
      <c r="S266" s="307"/>
    </row>
    <row r="267" spans="2:19" x14ac:dyDescent="0.25">
      <c r="B267" s="307"/>
      <c r="C267" s="306" t="s">
        <v>1126</v>
      </c>
      <c r="D267" s="307"/>
      <c r="E267" s="307"/>
      <c r="F267" s="307"/>
      <c r="G267" s="307"/>
      <c r="H267" s="307"/>
      <c r="I267" s="307"/>
      <c r="J267" s="307"/>
      <c r="K267" s="307"/>
      <c r="L267" s="307"/>
      <c r="M267" s="307"/>
      <c r="N267" s="307"/>
      <c r="O267" s="307"/>
      <c r="P267" s="307"/>
      <c r="Q267" s="307"/>
      <c r="R267" s="307"/>
      <c r="S267" s="307"/>
    </row>
    <row r="268" spans="2:19" x14ac:dyDescent="0.25">
      <c r="B268" s="307"/>
      <c r="C268" s="306" t="s">
        <v>1127</v>
      </c>
      <c r="D268" s="307"/>
      <c r="E268" s="307"/>
      <c r="F268" s="307"/>
      <c r="G268" s="307"/>
      <c r="H268" s="307"/>
      <c r="I268" s="307"/>
      <c r="J268" s="307"/>
      <c r="K268" s="307"/>
      <c r="L268" s="307"/>
      <c r="M268" s="307"/>
      <c r="N268" s="307"/>
      <c r="O268" s="307"/>
      <c r="P268" s="307"/>
      <c r="Q268" s="307"/>
      <c r="R268" s="307"/>
      <c r="S268" s="307"/>
    </row>
    <row r="269" spans="2:19" x14ac:dyDescent="0.25">
      <c r="B269" s="307"/>
      <c r="C269" s="306" t="s">
        <v>1128</v>
      </c>
      <c r="D269" s="307"/>
      <c r="E269" s="307"/>
      <c r="F269" s="307"/>
      <c r="G269" s="307"/>
      <c r="H269" s="307"/>
      <c r="I269" s="307"/>
      <c r="J269" s="307"/>
      <c r="K269" s="307"/>
      <c r="L269" s="307"/>
      <c r="M269" s="307"/>
      <c r="N269" s="307"/>
      <c r="O269" s="307"/>
      <c r="P269" s="307"/>
      <c r="Q269" s="307"/>
      <c r="R269" s="307"/>
      <c r="S269" s="307"/>
    </row>
    <row r="270" spans="2:19" x14ac:dyDescent="0.25">
      <c r="B270" s="307"/>
      <c r="C270" s="306" t="s">
        <v>1129</v>
      </c>
      <c r="D270" s="307"/>
      <c r="E270" s="307"/>
      <c r="F270" s="307"/>
      <c r="G270" s="307"/>
      <c r="H270" s="307"/>
      <c r="I270" s="307"/>
      <c r="J270" s="307"/>
      <c r="K270" s="307"/>
      <c r="L270" s="307"/>
      <c r="M270" s="307"/>
      <c r="N270" s="307"/>
      <c r="O270" s="307"/>
      <c r="P270" s="307"/>
      <c r="Q270" s="307"/>
      <c r="R270" s="307"/>
      <c r="S270" s="307"/>
    </row>
    <row r="271" spans="2:19" x14ac:dyDescent="0.25">
      <c r="B271" s="307"/>
      <c r="C271" s="306" t="s">
        <v>1130</v>
      </c>
      <c r="D271" s="307"/>
      <c r="E271" s="307"/>
      <c r="F271" s="307"/>
      <c r="G271" s="307"/>
      <c r="H271" s="307"/>
      <c r="I271" s="307"/>
      <c r="J271" s="307"/>
      <c r="K271" s="307"/>
      <c r="L271" s="307"/>
      <c r="M271" s="307"/>
      <c r="N271" s="307"/>
      <c r="O271" s="307"/>
      <c r="P271" s="307"/>
      <c r="Q271" s="307"/>
      <c r="R271" s="307"/>
      <c r="S271" s="307"/>
    </row>
    <row r="272" spans="2:19" x14ac:dyDescent="0.25">
      <c r="B272" s="307"/>
      <c r="C272" s="306" t="s">
        <v>1131</v>
      </c>
      <c r="D272" s="307"/>
      <c r="E272" s="307"/>
      <c r="F272" s="307"/>
      <c r="G272" s="307"/>
      <c r="H272" s="307"/>
      <c r="I272" s="307"/>
      <c r="J272" s="307"/>
      <c r="K272" s="307"/>
      <c r="L272" s="307"/>
      <c r="M272" s="307"/>
      <c r="N272" s="307"/>
      <c r="O272" s="307"/>
      <c r="P272" s="307"/>
      <c r="Q272" s="307"/>
      <c r="R272" s="307"/>
      <c r="S272" s="307"/>
    </row>
    <row r="273" spans="2:19" x14ac:dyDescent="0.25">
      <c r="B273" s="307"/>
      <c r="C273" s="306" t="s">
        <v>1132</v>
      </c>
      <c r="D273" s="307"/>
      <c r="E273" s="307"/>
      <c r="F273" s="307"/>
      <c r="G273" s="307"/>
      <c r="H273" s="307"/>
      <c r="I273" s="307"/>
      <c r="J273" s="307"/>
      <c r="K273" s="307"/>
      <c r="L273" s="307"/>
      <c r="M273" s="307"/>
      <c r="N273" s="307"/>
      <c r="O273" s="307"/>
      <c r="P273" s="307"/>
      <c r="Q273" s="307"/>
      <c r="R273" s="307"/>
      <c r="S273" s="307"/>
    </row>
    <row r="274" spans="2:19" x14ac:dyDescent="0.25">
      <c r="B274" s="307"/>
      <c r="C274" s="306" t="s">
        <v>1133</v>
      </c>
      <c r="D274" s="307"/>
      <c r="E274" s="307"/>
      <c r="F274" s="307"/>
      <c r="G274" s="307"/>
      <c r="H274" s="307"/>
      <c r="I274" s="307"/>
      <c r="J274" s="307"/>
      <c r="K274" s="307"/>
      <c r="L274" s="307"/>
      <c r="M274" s="307"/>
      <c r="N274" s="307"/>
      <c r="O274" s="307"/>
      <c r="P274" s="307"/>
      <c r="Q274" s="307"/>
      <c r="R274" s="307"/>
      <c r="S274" s="307"/>
    </row>
    <row r="275" spans="2:19" x14ac:dyDescent="0.25">
      <c r="B275" s="307"/>
      <c r="C275" s="306" t="s">
        <v>1134</v>
      </c>
      <c r="D275" s="307"/>
      <c r="E275" s="307"/>
      <c r="F275" s="307"/>
      <c r="G275" s="307"/>
      <c r="H275" s="307"/>
      <c r="I275" s="307"/>
      <c r="J275" s="307"/>
      <c r="K275" s="307"/>
      <c r="L275" s="307"/>
      <c r="M275" s="307"/>
      <c r="N275" s="307"/>
      <c r="O275" s="307"/>
      <c r="P275" s="307"/>
      <c r="Q275" s="307"/>
      <c r="R275" s="307"/>
      <c r="S275" s="307"/>
    </row>
    <row r="276" spans="2:19" x14ac:dyDescent="0.25">
      <c r="B276" s="307"/>
      <c r="C276" s="306" t="s">
        <v>1135</v>
      </c>
      <c r="D276" s="307"/>
      <c r="E276" s="307"/>
      <c r="F276" s="307"/>
      <c r="G276" s="307"/>
      <c r="H276" s="307"/>
      <c r="I276" s="307"/>
      <c r="J276" s="307"/>
      <c r="K276" s="307"/>
      <c r="L276" s="307"/>
      <c r="M276" s="307"/>
      <c r="N276" s="307"/>
      <c r="O276" s="307"/>
      <c r="P276" s="307"/>
      <c r="Q276" s="307"/>
      <c r="R276" s="307"/>
      <c r="S276" s="307"/>
    </row>
    <row r="277" spans="2:19" x14ac:dyDescent="0.25">
      <c r="B277" s="307"/>
      <c r="C277" s="306" t="s">
        <v>1136</v>
      </c>
      <c r="D277" s="307"/>
      <c r="E277" s="307"/>
      <c r="F277" s="307"/>
      <c r="G277" s="307"/>
      <c r="H277" s="307"/>
      <c r="I277" s="307"/>
      <c r="J277" s="307"/>
      <c r="K277" s="307"/>
      <c r="L277" s="307"/>
      <c r="M277" s="307"/>
      <c r="N277" s="307"/>
      <c r="O277" s="307"/>
      <c r="P277" s="307"/>
      <c r="Q277" s="307"/>
      <c r="R277" s="307"/>
      <c r="S277" s="307"/>
    </row>
    <row r="278" spans="2:19" x14ac:dyDescent="0.25">
      <c r="B278" s="307"/>
      <c r="C278" s="306" t="s">
        <v>1137</v>
      </c>
      <c r="D278" s="307"/>
      <c r="E278" s="307"/>
      <c r="F278" s="307"/>
      <c r="G278" s="307"/>
      <c r="H278" s="307"/>
      <c r="I278" s="307"/>
      <c r="J278" s="307"/>
      <c r="K278" s="307"/>
      <c r="L278" s="307"/>
      <c r="M278" s="307"/>
      <c r="N278" s="307"/>
      <c r="O278" s="307"/>
      <c r="P278" s="307"/>
      <c r="Q278" s="307"/>
      <c r="R278" s="307"/>
      <c r="S278" s="307"/>
    </row>
    <row r="279" spans="2:19" x14ac:dyDescent="0.25">
      <c r="B279" s="307"/>
      <c r="C279" s="306" t="s">
        <v>1138</v>
      </c>
      <c r="D279" s="307"/>
      <c r="E279" s="307"/>
      <c r="F279" s="307"/>
      <c r="G279" s="307"/>
      <c r="H279" s="307"/>
      <c r="I279" s="307"/>
      <c r="J279" s="307"/>
      <c r="K279" s="307"/>
      <c r="L279" s="307"/>
      <c r="M279" s="307"/>
      <c r="N279" s="307"/>
      <c r="O279" s="307"/>
      <c r="P279" s="307"/>
      <c r="Q279" s="307"/>
      <c r="R279" s="307"/>
      <c r="S279" s="307"/>
    </row>
    <row r="280" spans="2:19" x14ac:dyDescent="0.25">
      <c r="B280" s="307"/>
      <c r="C280" s="306" t="s">
        <v>1139</v>
      </c>
      <c r="D280" s="307"/>
      <c r="E280" s="307"/>
      <c r="F280" s="307"/>
      <c r="G280" s="307"/>
      <c r="H280" s="307"/>
      <c r="I280" s="307"/>
      <c r="J280" s="307"/>
      <c r="K280" s="307"/>
      <c r="L280" s="307"/>
      <c r="M280" s="307"/>
      <c r="N280" s="307"/>
      <c r="O280" s="307"/>
      <c r="P280" s="307"/>
      <c r="Q280" s="307"/>
      <c r="R280" s="307"/>
      <c r="S280" s="307"/>
    </row>
    <row r="281" spans="2:19" x14ac:dyDescent="0.25">
      <c r="B281" s="307"/>
      <c r="C281" s="306" t="s">
        <v>1140</v>
      </c>
      <c r="D281" s="307"/>
      <c r="E281" s="307"/>
      <c r="F281" s="307"/>
      <c r="G281" s="307"/>
      <c r="H281" s="307"/>
      <c r="I281" s="307"/>
      <c r="J281" s="307"/>
      <c r="K281" s="307"/>
      <c r="L281" s="307"/>
      <c r="M281" s="307"/>
      <c r="N281" s="307"/>
      <c r="O281" s="307"/>
      <c r="P281" s="307"/>
      <c r="Q281" s="307"/>
      <c r="R281" s="307"/>
      <c r="S281" s="307"/>
    </row>
    <row r="282" spans="2:19" x14ac:dyDescent="0.25">
      <c r="B282" s="307"/>
      <c r="C282" s="306" t="s">
        <v>1141</v>
      </c>
      <c r="D282" s="307"/>
      <c r="E282" s="307"/>
      <c r="F282" s="307"/>
      <c r="G282" s="307"/>
      <c r="H282" s="307"/>
      <c r="I282" s="307"/>
      <c r="J282" s="307"/>
      <c r="K282" s="307"/>
      <c r="L282" s="307"/>
      <c r="M282" s="307"/>
      <c r="N282" s="307"/>
      <c r="O282" s="307"/>
      <c r="P282" s="307"/>
      <c r="Q282" s="307"/>
      <c r="R282" s="307"/>
      <c r="S282" s="307"/>
    </row>
    <row r="283" spans="2:19" x14ac:dyDescent="0.25">
      <c r="B283" s="307"/>
      <c r="C283" s="306" t="s">
        <v>1142</v>
      </c>
      <c r="D283" s="307"/>
      <c r="E283" s="307"/>
      <c r="F283" s="307"/>
      <c r="G283" s="307"/>
      <c r="H283" s="307"/>
      <c r="I283" s="307"/>
      <c r="J283" s="307"/>
      <c r="K283" s="307"/>
      <c r="L283" s="307"/>
      <c r="M283" s="307"/>
      <c r="N283" s="307"/>
      <c r="O283" s="307"/>
      <c r="P283" s="307"/>
      <c r="Q283" s="307"/>
      <c r="R283" s="307"/>
      <c r="S283" s="307"/>
    </row>
    <row r="284" spans="2:19" x14ac:dyDescent="0.25">
      <c r="B284" s="307"/>
      <c r="C284" s="306" t="s">
        <v>1143</v>
      </c>
      <c r="D284" s="307"/>
      <c r="E284" s="307"/>
      <c r="F284" s="307"/>
      <c r="G284" s="307"/>
      <c r="H284" s="307"/>
      <c r="I284" s="307"/>
      <c r="J284" s="307"/>
      <c r="K284" s="307"/>
      <c r="L284" s="307"/>
      <c r="M284" s="307"/>
      <c r="N284" s="307"/>
      <c r="O284" s="307"/>
      <c r="P284" s="307"/>
      <c r="Q284" s="307"/>
      <c r="R284" s="307"/>
      <c r="S284" s="307"/>
    </row>
    <row r="285" spans="2:19" x14ac:dyDescent="0.25">
      <c r="B285" s="307"/>
      <c r="C285" s="306" t="s">
        <v>1144</v>
      </c>
      <c r="D285" s="307"/>
      <c r="E285" s="307"/>
      <c r="F285" s="307"/>
      <c r="G285" s="307"/>
      <c r="H285" s="307"/>
      <c r="I285" s="307"/>
      <c r="J285" s="307"/>
      <c r="K285" s="307"/>
      <c r="L285" s="307"/>
      <c r="M285" s="307"/>
      <c r="N285" s="307"/>
      <c r="O285" s="307"/>
      <c r="P285" s="307"/>
      <c r="Q285" s="307"/>
      <c r="R285" s="307"/>
      <c r="S285" s="307"/>
    </row>
    <row r="286" spans="2:19" x14ac:dyDescent="0.25">
      <c r="B286" s="307"/>
      <c r="C286" s="306" t="s">
        <v>1145</v>
      </c>
      <c r="D286" s="307"/>
      <c r="E286" s="307"/>
      <c r="F286" s="307"/>
      <c r="G286" s="307"/>
      <c r="H286" s="307"/>
      <c r="I286" s="307"/>
      <c r="J286" s="307"/>
      <c r="K286" s="307"/>
      <c r="L286" s="307"/>
      <c r="M286" s="307"/>
      <c r="N286" s="307"/>
      <c r="O286" s="307"/>
      <c r="P286" s="307"/>
      <c r="Q286" s="307"/>
      <c r="R286" s="307"/>
      <c r="S286" s="307"/>
    </row>
    <row r="287" spans="2:19" x14ac:dyDescent="0.25">
      <c r="B287" s="307"/>
      <c r="C287" s="306" t="s">
        <v>1146</v>
      </c>
      <c r="D287" s="307"/>
      <c r="E287" s="307"/>
      <c r="F287" s="307"/>
      <c r="G287" s="307"/>
      <c r="H287" s="307"/>
      <c r="I287" s="307"/>
      <c r="J287" s="307"/>
      <c r="K287" s="307"/>
      <c r="L287" s="307"/>
      <c r="M287" s="307"/>
      <c r="N287" s="307"/>
      <c r="O287" s="307"/>
      <c r="P287" s="307"/>
      <c r="Q287" s="307"/>
      <c r="R287" s="307"/>
      <c r="S287" s="307"/>
    </row>
    <row r="288" spans="2:19" x14ac:dyDescent="0.25">
      <c r="B288" s="307"/>
      <c r="C288" s="306" t="s">
        <v>1147</v>
      </c>
      <c r="D288" s="307"/>
      <c r="E288" s="307"/>
      <c r="F288" s="307"/>
      <c r="G288" s="307"/>
      <c r="H288" s="307"/>
      <c r="I288" s="307"/>
      <c r="J288" s="307"/>
      <c r="K288" s="307"/>
      <c r="L288" s="307"/>
      <c r="M288" s="307"/>
      <c r="N288" s="307"/>
      <c r="O288" s="307"/>
      <c r="P288" s="307"/>
      <c r="Q288" s="307"/>
      <c r="R288" s="307"/>
      <c r="S288" s="307"/>
    </row>
    <row r="289" spans="2:19" x14ac:dyDescent="0.25">
      <c r="B289" s="307"/>
      <c r="C289" s="306" t="s">
        <v>1148</v>
      </c>
      <c r="D289" s="307"/>
      <c r="E289" s="307"/>
      <c r="F289" s="307"/>
      <c r="G289" s="307"/>
      <c r="H289" s="307"/>
      <c r="I289" s="307"/>
      <c r="J289" s="307"/>
      <c r="K289" s="307"/>
      <c r="L289" s="307"/>
      <c r="M289" s="307"/>
      <c r="N289" s="307"/>
      <c r="O289" s="307"/>
      <c r="P289" s="307"/>
      <c r="Q289" s="307"/>
      <c r="R289" s="307"/>
      <c r="S289" s="307"/>
    </row>
    <row r="290" spans="2:19" x14ac:dyDescent="0.25">
      <c r="B290" s="307"/>
      <c r="C290" s="306" t="s">
        <v>1149</v>
      </c>
      <c r="D290" s="307"/>
      <c r="E290" s="307"/>
      <c r="F290" s="307"/>
      <c r="G290" s="307"/>
      <c r="H290" s="307"/>
      <c r="I290" s="307"/>
      <c r="J290" s="307"/>
      <c r="K290" s="307"/>
      <c r="L290" s="307"/>
      <c r="M290" s="307"/>
      <c r="N290" s="307"/>
      <c r="O290" s="307"/>
      <c r="P290" s="307"/>
      <c r="Q290" s="307"/>
      <c r="R290" s="307"/>
      <c r="S290" s="307"/>
    </row>
    <row r="291" spans="2:19" x14ac:dyDescent="0.25">
      <c r="B291" s="307"/>
      <c r="C291" s="306" t="s">
        <v>1150</v>
      </c>
      <c r="D291" s="307"/>
      <c r="E291" s="307"/>
      <c r="F291" s="307"/>
      <c r="G291" s="307"/>
      <c r="H291" s="307"/>
      <c r="I291" s="307"/>
      <c r="J291" s="307"/>
      <c r="K291" s="307"/>
      <c r="L291" s="307"/>
      <c r="M291" s="307"/>
      <c r="N291" s="307"/>
      <c r="O291" s="307"/>
      <c r="P291" s="307"/>
      <c r="Q291" s="307"/>
      <c r="R291" s="307"/>
      <c r="S291" s="307"/>
    </row>
    <row r="292" spans="2:19" x14ac:dyDescent="0.25">
      <c r="B292" s="307"/>
      <c r="C292" s="306" t="s">
        <v>1151</v>
      </c>
      <c r="D292" s="307"/>
      <c r="E292" s="307"/>
      <c r="F292" s="307"/>
      <c r="G292" s="307"/>
      <c r="H292" s="307"/>
      <c r="I292" s="307"/>
      <c r="J292" s="307"/>
      <c r="K292" s="307"/>
      <c r="L292" s="307"/>
      <c r="M292" s="307"/>
      <c r="N292" s="307"/>
      <c r="O292" s="307"/>
      <c r="P292" s="307"/>
      <c r="Q292" s="307"/>
      <c r="R292" s="307"/>
      <c r="S292" s="307"/>
    </row>
    <row r="293" spans="2:19" x14ac:dyDescent="0.25">
      <c r="B293" s="307"/>
      <c r="C293" s="306" t="s">
        <v>1152</v>
      </c>
      <c r="D293" s="307"/>
      <c r="E293" s="307"/>
      <c r="F293" s="307"/>
      <c r="G293" s="307"/>
      <c r="H293" s="307"/>
      <c r="I293" s="307"/>
      <c r="J293" s="307"/>
      <c r="K293" s="307"/>
      <c r="L293" s="307"/>
      <c r="M293" s="307"/>
      <c r="N293" s="307"/>
      <c r="O293" s="307"/>
      <c r="P293" s="307"/>
      <c r="Q293" s="307"/>
      <c r="R293" s="307"/>
      <c r="S293" s="307"/>
    </row>
    <row r="294" spans="2:19" x14ac:dyDescent="0.25">
      <c r="B294" s="307"/>
      <c r="C294" s="306" t="s">
        <v>1153</v>
      </c>
      <c r="D294" s="307"/>
      <c r="E294" s="307"/>
      <c r="F294" s="307"/>
      <c r="G294" s="307"/>
      <c r="H294" s="307"/>
      <c r="I294" s="307"/>
      <c r="J294" s="307"/>
      <c r="K294" s="307"/>
      <c r="L294" s="307"/>
      <c r="M294" s="307"/>
      <c r="N294" s="307"/>
      <c r="O294" s="307"/>
      <c r="P294" s="307"/>
      <c r="Q294" s="307"/>
      <c r="R294" s="307"/>
      <c r="S294" s="307"/>
    </row>
    <row r="295" spans="2:19" x14ac:dyDescent="0.25">
      <c r="B295" s="307"/>
      <c r="C295" s="306" t="s">
        <v>1154</v>
      </c>
      <c r="D295" s="307"/>
      <c r="E295" s="307"/>
      <c r="F295" s="307"/>
      <c r="G295" s="307"/>
      <c r="H295" s="307"/>
      <c r="I295" s="307"/>
      <c r="J295" s="307"/>
      <c r="K295" s="307"/>
      <c r="L295" s="307"/>
      <c r="M295" s="307"/>
      <c r="N295" s="307"/>
      <c r="O295" s="307"/>
      <c r="P295" s="307"/>
      <c r="Q295" s="307"/>
      <c r="R295" s="307"/>
      <c r="S295" s="307"/>
    </row>
    <row r="296" spans="2:19" x14ac:dyDescent="0.25">
      <c r="B296" s="307"/>
      <c r="C296" s="306" t="s">
        <v>1155</v>
      </c>
      <c r="D296" s="307"/>
      <c r="E296" s="307"/>
      <c r="F296" s="307"/>
      <c r="G296" s="307"/>
      <c r="H296" s="307"/>
      <c r="I296" s="307"/>
      <c r="J296" s="307"/>
      <c r="K296" s="307"/>
      <c r="L296" s="307"/>
      <c r="M296" s="307"/>
      <c r="N296" s="307"/>
      <c r="O296" s="307"/>
      <c r="P296" s="307"/>
      <c r="Q296" s="307"/>
      <c r="R296" s="307"/>
      <c r="S296" s="307"/>
    </row>
    <row r="297" spans="2:19" x14ac:dyDescent="0.25">
      <c r="B297" s="307"/>
      <c r="C297" s="306" t="s">
        <v>1156</v>
      </c>
      <c r="D297" s="307"/>
      <c r="E297" s="307"/>
      <c r="F297" s="307"/>
      <c r="G297" s="307"/>
      <c r="H297" s="307"/>
      <c r="I297" s="307"/>
      <c r="J297" s="307"/>
      <c r="K297" s="307"/>
      <c r="L297" s="307"/>
      <c r="M297" s="307"/>
      <c r="N297" s="307"/>
      <c r="O297" s="307"/>
      <c r="P297" s="307"/>
      <c r="Q297" s="307"/>
      <c r="R297" s="307"/>
      <c r="S297" s="307"/>
    </row>
    <row r="298" spans="2:19" x14ac:dyDescent="0.25">
      <c r="B298" s="307"/>
      <c r="C298" s="306" t="s">
        <v>1157</v>
      </c>
      <c r="D298" s="307"/>
      <c r="E298" s="307"/>
      <c r="F298" s="307"/>
      <c r="G298" s="307"/>
      <c r="H298" s="307"/>
      <c r="I298" s="307"/>
      <c r="J298" s="307"/>
      <c r="K298" s="307"/>
      <c r="L298" s="307"/>
      <c r="M298" s="307"/>
      <c r="N298" s="307"/>
      <c r="O298" s="307"/>
      <c r="P298" s="307"/>
      <c r="Q298" s="307"/>
      <c r="R298" s="307"/>
      <c r="S298" s="307"/>
    </row>
    <row r="299" spans="2:19" x14ac:dyDescent="0.25">
      <c r="B299" s="307"/>
      <c r="C299" s="306" t="s">
        <v>1158</v>
      </c>
      <c r="D299" s="307"/>
      <c r="E299" s="307"/>
      <c r="F299" s="307"/>
      <c r="G299" s="307"/>
      <c r="H299" s="307"/>
      <c r="I299" s="307"/>
      <c r="J299" s="307"/>
      <c r="K299" s="307"/>
      <c r="L299" s="307"/>
      <c r="M299" s="307"/>
      <c r="N299" s="307"/>
      <c r="O299" s="307"/>
      <c r="P299" s="307"/>
      <c r="Q299" s="307"/>
      <c r="R299" s="307"/>
      <c r="S299" s="307"/>
    </row>
    <row r="300" spans="2:19" x14ac:dyDescent="0.25">
      <c r="B300" s="307"/>
      <c r="C300" s="306" t="s">
        <v>1159</v>
      </c>
      <c r="D300" s="307"/>
      <c r="E300" s="307"/>
      <c r="F300" s="307"/>
      <c r="G300" s="307"/>
      <c r="H300" s="307"/>
      <c r="I300" s="307"/>
      <c r="J300" s="307"/>
      <c r="K300" s="307"/>
      <c r="L300" s="307"/>
      <c r="M300" s="307"/>
      <c r="N300" s="307"/>
      <c r="O300" s="307"/>
      <c r="P300" s="307"/>
      <c r="Q300" s="307"/>
      <c r="R300" s="307"/>
      <c r="S300" s="307"/>
    </row>
    <row r="301" spans="2:19" x14ac:dyDescent="0.25">
      <c r="B301" s="307"/>
      <c r="C301" s="306" t="s">
        <v>1160</v>
      </c>
      <c r="D301" s="307"/>
      <c r="E301" s="307"/>
      <c r="F301" s="307"/>
      <c r="G301" s="307"/>
      <c r="H301" s="307"/>
      <c r="I301" s="307"/>
      <c r="J301" s="307"/>
      <c r="K301" s="307"/>
      <c r="L301" s="307"/>
      <c r="M301" s="307"/>
      <c r="N301" s="307"/>
      <c r="O301" s="307"/>
      <c r="P301" s="307"/>
      <c r="Q301" s="307"/>
      <c r="R301" s="307"/>
      <c r="S301" s="307"/>
    </row>
    <row r="302" spans="2:19" x14ac:dyDescent="0.25">
      <c r="B302" s="307"/>
      <c r="C302" s="306" t="s">
        <v>1161</v>
      </c>
      <c r="D302" s="307"/>
      <c r="E302" s="307"/>
      <c r="F302" s="307"/>
      <c r="G302" s="307"/>
      <c r="H302" s="307"/>
      <c r="I302" s="307"/>
      <c r="J302" s="307"/>
      <c r="K302" s="307"/>
      <c r="L302" s="307"/>
      <c r="M302" s="307"/>
      <c r="N302" s="307"/>
      <c r="O302" s="307"/>
      <c r="P302" s="307"/>
      <c r="Q302" s="307"/>
      <c r="R302" s="307"/>
      <c r="S302" s="307"/>
    </row>
    <row r="303" spans="2:19" x14ac:dyDescent="0.25">
      <c r="B303" s="307"/>
      <c r="C303" s="306" t="s">
        <v>1162</v>
      </c>
      <c r="D303" s="307"/>
      <c r="E303" s="307"/>
      <c r="F303" s="307"/>
      <c r="G303" s="307"/>
      <c r="H303" s="307"/>
      <c r="I303" s="307"/>
      <c r="J303" s="307"/>
      <c r="K303" s="307"/>
      <c r="L303" s="307"/>
      <c r="M303" s="307"/>
      <c r="N303" s="307"/>
      <c r="O303" s="307"/>
      <c r="P303" s="307"/>
      <c r="Q303" s="307"/>
      <c r="R303" s="307"/>
      <c r="S303" s="307"/>
    </row>
    <row r="304" spans="2:19" x14ac:dyDescent="0.25">
      <c r="B304" s="307"/>
      <c r="C304" s="313" t="s">
        <v>1163</v>
      </c>
      <c r="D304" s="307"/>
      <c r="E304" s="307"/>
      <c r="F304" s="307"/>
      <c r="G304" s="307"/>
      <c r="H304" s="307"/>
      <c r="I304" s="307"/>
      <c r="J304" s="307"/>
      <c r="K304" s="307"/>
      <c r="L304" s="307"/>
      <c r="M304" s="307"/>
      <c r="N304" s="307"/>
      <c r="O304" s="307"/>
      <c r="P304" s="307"/>
      <c r="Q304" s="307"/>
      <c r="R304" s="307"/>
      <c r="S304" s="307"/>
    </row>
  </sheetData>
  <pageMargins left="0.7" right="0.7" top="0.75" bottom="0.75" header="0.3" footer="0.3"/>
  <pageSetup paperSize="9" orientation="portrait" verticalDpi="0" r:id="rId1"/>
  <headerFooter>
    <oddHeader>&amp;R&amp;"Times New Roman,Regular"&amp;12&amp;K00FF00Public</oddHeader>
    <evenHeader>&amp;R&amp;"Times New Roman,Regular"&amp;12&amp;K00FF00Public</evenHeader>
    <firstHeader>&amp;R&amp;"Times New Roman,Regular"&amp;12&amp;K00FF00Public</firstHeader>
  </headerFooter>
  <tableParts count="2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FA0B3-7D49-428B-A3F1-C57098FA1175}">
  <sheetPr>
    <pageSetUpPr autoPageBreaks="0"/>
  </sheetPr>
  <dimension ref="A1:F108"/>
  <sheetViews>
    <sheetView workbookViewId="0">
      <selection activeCell="B1" sqref="B1"/>
    </sheetView>
  </sheetViews>
  <sheetFormatPr defaultRowHeight="15" x14ac:dyDescent="0.25"/>
  <cols>
    <col min="2" max="2" width="39.7109375" customWidth="1"/>
  </cols>
  <sheetData>
    <row r="1" spans="1:6" ht="18.75" x14ac:dyDescent="0.3">
      <c r="B1" s="308" t="s">
        <v>1164</v>
      </c>
    </row>
    <row r="3" spans="1:6" x14ac:dyDescent="0.25">
      <c r="C3" s="309" t="s">
        <v>1165</v>
      </c>
      <c r="D3" s="309" t="s">
        <v>1166</v>
      </c>
      <c r="E3" s="309" t="s">
        <v>1167</v>
      </c>
      <c r="F3" s="309" t="s">
        <v>1168</v>
      </c>
    </row>
    <row r="4" spans="1:6" x14ac:dyDescent="0.25">
      <c r="C4" s="309" t="s">
        <v>1169</v>
      </c>
      <c r="D4" s="309" t="s">
        <v>1169</v>
      </c>
      <c r="E4" s="309" t="s">
        <v>1169</v>
      </c>
      <c r="F4" s="309" t="s">
        <v>1170</v>
      </c>
    </row>
    <row r="5" spans="1:6" x14ac:dyDescent="0.25">
      <c r="C5" s="309" t="s">
        <v>1171</v>
      </c>
      <c r="D5" s="309" t="s">
        <v>1171</v>
      </c>
      <c r="E5" s="309" t="s">
        <v>1171</v>
      </c>
      <c r="F5" s="309" t="s">
        <v>1172</v>
      </c>
    </row>
    <row r="6" spans="1:6" x14ac:dyDescent="0.25">
      <c r="B6" s="309" t="s">
        <v>1173</v>
      </c>
      <c r="C6" s="310">
        <v>8979.7999999999993</v>
      </c>
      <c r="D6" s="310">
        <v>10447.299999999999</v>
      </c>
      <c r="E6" s="310">
        <v>12209.2</v>
      </c>
      <c r="F6" s="310">
        <v>14096.7</v>
      </c>
    </row>
    <row r="7" spans="1:6" x14ac:dyDescent="0.25">
      <c r="B7" s="309" t="s">
        <v>1174</v>
      </c>
      <c r="C7" s="310">
        <v>5691.1</v>
      </c>
      <c r="D7" s="310">
        <v>6700.7</v>
      </c>
      <c r="E7" s="310">
        <v>7952</v>
      </c>
      <c r="F7" s="310">
        <v>9255.7000000000007</v>
      </c>
    </row>
    <row r="8" spans="1:6" x14ac:dyDescent="0.25">
      <c r="A8" t="s">
        <v>1175</v>
      </c>
      <c r="B8" s="309" t="s">
        <v>1176</v>
      </c>
      <c r="C8" s="310">
        <v>5631.9</v>
      </c>
      <c r="D8" s="310">
        <v>6576.3</v>
      </c>
      <c r="E8" s="310">
        <v>7726.9</v>
      </c>
      <c r="F8" s="310">
        <v>8875.9</v>
      </c>
    </row>
    <row r="9" spans="1:6" x14ac:dyDescent="0.25">
      <c r="A9" t="s">
        <v>1177</v>
      </c>
      <c r="B9" s="309" t="s">
        <v>1178</v>
      </c>
      <c r="C9" s="310">
        <v>6410.2</v>
      </c>
      <c r="D9" s="310">
        <v>8021.1</v>
      </c>
      <c r="E9" s="310">
        <v>10060.700000000001</v>
      </c>
      <c r="F9" s="310">
        <v>12028.8</v>
      </c>
    </row>
    <row r="10" spans="1:6" x14ac:dyDescent="0.25">
      <c r="A10" t="s">
        <v>1179</v>
      </c>
      <c r="B10" s="309" t="s">
        <v>1180</v>
      </c>
      <c r="C10" s="310">
        <v>4466.7</v>
      </c>
      <c r="D10" s="310">
        <v>5361.1</v>
      </c>
      <c r="E10" s="310">
        <v>6579.6</v>
      </c>
      <c r="F10" s="310">
        <v>8291.2000000000007</v>
      </c>
    </row>
    <row r="11" spans="1:6" x14ac:dyDescent="0.25">
      <c r="B11" s="309" t="s">
        <v>1181</v>
      </c>
      <c r="C11" s="310">
        <v>8242</v>
      </c>
      <c r="D11" s="310">
        <v>9541.2000000000007</v>
      </c>
      <c r="E11" s="310">
        <v>11106.2</v>
      </c>
      <c r="F11" s="310">
        <v>12926.6</v>
      </c>
    </row>
    <row r="12" spans="1:6" x14ac:dyDescent="0.25">
      <c r="B12" s="309" t="s">
        <v>1182</v>
      </c>
      <c r="C12" s="310">
        <v>7761.9</v>
      </c>
      <c r="D12" s="310">
        <v>8610.7000000000007</v>
      </c>
      <c r="E12" s="310">
        <v>10073.200000000001</v>
      </c>
      <c r="F12" s="310">
        <v>12717.6</v>
      </c>
    </row>
    <row r="13" spans="1:6" x14ac:dyDescent="0.25">
      <c r="A13" t="s">
        <v>1183</v>
      </c>
      <c r="B13" s="309" t="s">
        <v>1184</v>
      </c>
      <c r="C13" s="311" t="s">
        <v>1185</v>
      </c>
      <c r="D13" s="311" t="s">
        <v>1185</v>
      </c>
      <c r="E13" s="311" t="s">
        <v>1185</v>
      </c>
      <c r="F13" s="311" t="s">
        <v>1185</v>
      </c>
    </row>
    <row r="14" spans="1:6" x14ac:dyDescent="0.25">
      <c r="A14" t="s">
        <v>1186</v>
      </c>
      <c r="B14" s="309" t="s">
        <v>1187</v>
      </c>
      <c r="C14" s="310">
        <v>7861.8</v>
      </c>
      <c r="D14" s="310">
        <v>8712.1</v>
      </c>
      <c r="E14" s="310">
        <v>10228</v>
      </c>
      <c r="F14" s="310">
        <v>12909.1</v>
      </c>
    </row>
    <row r="15" spans="1:6" x14ac:dyDescent="0.25">
      <c r="A15" t="s">
        <v>1188</v>
      </c>
      <c r="B15" s="309" t="s">
        <v>1189</v>
      </c>
      <c r="C15" s="311" t="s">
        <v>1190</v>
      </c>
      <c r="D15" s="311" t="s">
        <v>1190</v>
      </c>
      <c r="E15" s="311" t="s">
        <v>1190</v>
      </c>
    </row>
    <row r="16" spans="1:6" x14ac:dyDescent="0.25">
      <c r="B16" s="309" t="s">
        <v>1191</v>
      </c>
      <c r="C16" s="310">
        <v>7629.7</v>
      </c>
      <c r="D16" s="310">
        <v>8943.2999999999993</v>
      </c>
      <c r="E16" s="310">
        <v>10345</v>
      </c>
      <c r="F16" s="310">
        <v>11866.2</v>
      </c>
    </row>
    <row r="17" spans="1:6" x14ac:dyDescent="0.25">
      <c r="A17" t="s">
        <v>1192</v>
      </c>
      <c r="B17" s="309" t="s">
        <v>1193</v>
      </c>
      <c r="C17" s="310">
        <v>7390.6</v>
      </c>
      <c r="D17" s="310">
        <v>8843.2000000000007</v>
      </c>
      <c r="E17" s="310">
        <v>10508.8</v>
      </c>
      <c r="F17" s="310">
        <v>12237.5</v>
      </c>
    </row>
    <row r="18" spans="1:6" x14ac:dyDescent="0.25">
      <c r="A18" t="s">
        <v>1194</v>
      </c>
      <c r="B18" s="309" t="s">
        <v>1195</v>
      </c>
      <c r="C18" s="310">
        <v>7785.1</v>
      </c>
      <c r="D18" s="310">
        <v>8772.1</v>
      </c>
      <c r="E18" s="310">
        <v>10573.6</v>
      </c>
      <c r="F18" s="310">
        <v>12164.3</v>
      </c>
    </row>
    <row r="19" spans="1:6" x14ac:dyDescent="0.25">
      <c r="A19" t="s">
        <v>1196</v>
      </c>
      <c r="B19" s="309" t="s">
        <v>1197</v>
      </c>
      <c r="C19" s="310">
        <v>8703.5</v>
      </c>
      <c r="D19" s="310">
        <v>9356.5</v>
      </c>
      <c r="E19" s="310">
        <v>10438</v>
      </c>
      <c r="F19" s="310">
        <v>11403.5</v>
      </c>
    </row>
    <row r="20" spans="1:6" x14ac:dyDescent="0.25">
      <c r="A20" t="s">
        <v>1198</v>
      </c>
      <c r="B20" s="309" t="s">
        <v>1199</v>
      </c>
      <c r="C20" s="310">
        <v>7537.1</v>
      </c>
      <c r="D20" s="310">
        <v>10013.9</v>
      </c>
      <c r="E20" s="310">
        <v>11448.6</v>
      </c>
      <c r="F20" s="310">
        <v>12004.9</v>
      </c>
    </row>
    <row r="21" spans="1:6" x14ac:dyDescent="0.25">
      <c r="A21" t="s">
        <v>1200</v>
      </c>
      <c r="B21" s="309" t="s">
        <v>1201</v>
      </c>
      <c r="C21" s="310">
        <v>6286.9</v>
      </c>
      <c r="D21" s="310">
        <v>7358.9</v>
      </c>
      <c r="E21" s="310">
        <v>8445.1</v>
      </c>
      <c r="F21" s="310">
        <v>9543</v>
      </c>
    </row>
    <row r="22" spans="1:6" x14ac:dyDescent="0.25">
      <c r="A22" t="s">
        <v>1202</v>
      </c>
      <c r="B22" s="309" t="s">
        <v>1203</v>
      </c>
      <c r="C22" s="310">
        <v>5939.7</v>
      </c>
      <c r="D22" s="310">
        <v>6847.2</v>
      </c>
      <c r="E22" s="310">
        <v>7829.6</v>
      </c>
      <c r="F22" s="310">
        <v>9182.7000000000007</v>
      </c>
    </row>
    <row r="23" spans="1:6" x14ac:dyDescent="0.25">
      <c r="A23" t="s">
        <v>1204</v>
      </c>
      <c r="B23" s="309" t="s">
        <v>1205</v>
      </c>
      <c r="C23" s="310">
        <v>5862.6</v>
      </c>
      <c r="D23" s="310">
        <v>6645.3</v>
      </c>
      <c r="E23" s="310">
        <v>7988.6</v>
      </c>
      <c r="F23" s="310">
        <v>9466.1</v>
      </c>
    </row>
    <row r="24" spans="1:6" x14ac:dyDescent="0.25">
      <c r="A24" t="s">
        <v>1206</v>
      </c>
      <c r="B24" s="309" t="s">
        <v>1207</v>
      </c>
      <c r="C24" s="310">
        <v>7245.8</v>
      </c>
      <c r="D24" s="310">
        <v>8361.2999999999993</v>
      </c>
      <c r="E24" s="310">
        <v>9585.2999999999993</v>
      </c>
      <c r="F24" s="310">
        <v>11367.8</v>
      </c>
    </row>
    <row r="25" spans="1:6" x14ac:dyDescent="0.25">
      <c r="A25" t="s">
        <v>1208</v>
      </c>
      <c r="B25" s="309" t="s">
        <v>1209</v>
      </c>
      <c r="C25" s="310">
        <v>7780.6</v>
      </c>
      <c r="D25" s="310">
        <v>8730.7000000000007</v>
      </c>
      <c r="E25" s="310">
        <v>10587.6</v>
      </c>
      <c r="F25" s="310">
        <v>13045.9</v>
      </c>
    </row>
    <row r="26" spans="1:6" x14ac:dyDescent="0.25">
      <c r="A26" t="s">
        <v>1210</v>
      </c>
      <c r="B26" s="309" t="s">
        <v>1211</v>
      </c>
      <c r="C26" s="310">
        <v>6348.1</v>
      </c>
      <c r="D26" s="311" t="s">
        <v>1185</v>
      </c>
      <c r="E26" s="311" t="s">
        <v>1185</v>
      </c>
      <c r="F26" s="311" t="s">
        <v>1185</v>
      </c>
    </row>
    <row r="27" spans="1:6" x14ac:dyDescent="0.25">
      <c r="A27" t="s">
        <v>1212</v>
      </c>
      <c r="B27" s="309" t="s">
        <v>1213</v>
      </c>
      <c r="C27" s="310">
        <v>8303.4</v>
      </c>
      <c r="D27" s="310">
        <v>9080</v>
      </c>
      <c r="E27" s="310">
        <v>11083.4</v>
      </c>
      <c r="F27" s="310">
        <v>11972.8</v>
      </c>
    </row>
    <row r="28" spans="1:6" x14ac:dyDescent="0.25">
      <c r="A28" t="s">
        <v>1214</v>
      </c>
      <c r="B28" s="309" t="s">
        <v>1215</v>
      </c>
      <c r="C28" s="310">
        <v>14120.2</v>
      </c>
      <c r="D28" s="310">
        <v>16614.7</v>
      </c>
      <c r="E28" s="310">
        <v>20439.900000000001</v>
      </c>
      <c r="F28" s="310">
        <v>22537.599999999999</v>
      </c>
    </row>
    <row r="29" spans="1:6" x14ac:dyDescent="0.25">
      <c r="A29" t="s">
        <v>1216</v>
      </c>
      <c r="B29" s="309" t="s">
        <v>1217</v>
      </c>
      <c r="C29" s="310">
        <v>7030.1</v>
      </c>
      <c r="D29" s="310">
        <v>8148.5</v>
      </c>
      <c r="E29" s="310">
        <v>9386.2999999999993</v>
      </c>
      <c r="F29" s="310">
        <v>11661.2</v>
      </c>
    </row>
    <row r="30" spans="1:6" x14ac:dyDescent="0.25">
      <c r="A30" t="s">
        <v>1218</v>
      </c>
      <c r="B30" s="309" t="s">
        <v>1219</v>
      </c>
      <c r="C30" s="310">
        <v>9683</v>
      </c>
      <c r="D30" s="310">
        <v>11121.9</v>
      </c>
      <c r="E30" s="310">
        <v>12883.9</v>
      </c>
      <c r="F30" s="310">
        <v>14598.7</v>
      </c>
    </row>
    <row r="31" spans="1:6" x14ac:dyDescent="0.25">
      <c r="A31" t="s">
        <v>1220</v>
      </c>
      <c r="B31" s="309" t="s">
        <v>1221</v>
      </c>
      <c r="C31" s="310">
        <v>8490.7999999999993</v>
      </c>
      <c r="D31" s="310">
        <v>9100.5</v>
      </c>
      <c r="E31" s="310">
        <v>11800.5</v>
      </c>
      <c r="F31" s="310">
        <v>14638.2</v>
      </c>
    </row>
    <row r="32" spans="1:6" x14ac:dyDescent="0.25">
      <c r="A32" t="s">
        <v>1222</v>
      </c>
      <c r="B32" s="309" t="s">
        <v>1223</v>
      </c>
      <c r="C32" s="310">
        <v>7429.9</v>
      </c>
      <c r="D32" s="310">
        <v>8092.5</v>
      </c>
      <c r="E32" s="310">
        <v>9740.6</v>
      </c>
      <c r="F32" s="310">
        <v>11481.7</v>
      </c>
    </row>
    <row r="33" spans="1:6" x14ac:dyDescent="0.25">
      <c r="A33" t="s">
        <v>1224</v>
      </c>
      <c r="B33" s="309" t="s">
        <v>1225</v>
      </c>
      <c r="C33" s="310">
        <v>10734.6</v>
      </c>
      <c r="D33" s="310">
        <v>11852</v>
      </c>
      <c r="E33" s="310">
        <v>13612</v>
      </c>
      <c r="F33" s="310">
        <v>15199</v>
      </c>
    </row>
    <row r="34" spans="1:6" x14ac:dyDescent="0.25">
      <c r="A34" t="s">
        <v>1226</v>
      </c>
      <c r="B34" s="309" t="s">
        <v>1227</v>
      </c>
      <c r="C34" s="310">
        <v>8108.1</v>
      </c>
      <c r="D34" s="310">
        <v>8906.2999999999993</v>
      </c>
      <c r="E34" s="310">
        <v>9311.7999999999993</v>
      </c>
      <c r="F34" s="310">
        <v>11123.6</v>
      </c>
    </row>
    <row r="35" spans="1:6" x14ac:dyDescent="0.25">
      <c r="A35" t="s">
        <v>1228</v>
      </c>
      <c r="B35" s="309" t="s">
        <v>1229</v>
      </c>
      <c r="C35" s="310">
        <v>8806.6</v>
      </c>
      <c r="D35" s="310">
        <v>9930.7999999999993</v>
      </c>
      <c r="E35" s="310">
        <v>10066.799999999999</v>
      </c>
      <c r="F35" s="310">
        <v>12093.4</v>
      </c>
    </row>
    <row r="36" spans="1:6" x14ac:dyDescent="0.25">
      <c r="A36" t="s">
        <v>1230</v>
      </c>
      <c r="B36" s="309" t="s">
        <v>1231</v>
      </c>
      <c r="C36" s="310">
        <v>9484.5</v>
      </c>
      <c r="D36" s="310">
        <v>11452.5</v>
      </c>
      <c r="E36" s="310">
        <v>12414.5</v>
      </c>
      <c r="F36" s="310">
        <v>13652.8</v>
      </c>
    </row>
    <row r="37" spans="1:6" x14ac:dyDescent="0.25">
      <c r="A37" t="s">
        <v>1232</v>
      </c>
      <c r="B37" s="309" t="s">
        <v>1233</v>
      </c>
      <c r="C37" s="311" t="s">
        <v>1190</v>
      </c>
      <c r="D37" s="311" t="s">
        <v>1185</v>
      </c>
      <c r="E37" s="311" t="s">
        <v>1185</v>
      </c>
      <c r="F37" s="311" t="s">
        <v>1185</v>
      </c>
    </row>
    <row r="38" spans="1:6" x14ac:dyDescent="0.25">
      <c r="A38" t="s">
        <v>1234</v>
      </c>
      <c r="B38" s="309" t="s">
        <v>1235</v>
      </c>
      <c r="C38" s="310">
        <v>6879.8</v>
      </c>
      <c r="D38" s="310">
        <v>7378.8</v>
      </c>
      <c r="E38" s="310">
        <v>8636.4</v>
      </c>
      <c r="F38" s="310">
        <v>9904</v>
      </c>
    </row>
    <row r="39" spans="1:6" x14ac:dyDescent="0.25">
      <c r="A39" t="s">
        <v>1236</v>
      </c>
      <c r="B39" s="309" t="s">
        <v>1237</v>
      </c>
      <c r="C39" s="310">
        <v>5921.5</v>
      </c>
      <c r="D39" s="310">
        <v>7273.3</v>
      </c>
      <c r="E39" s="310">
        <v>7762.9</v>
      </c>
      <c r="F39" s="310">
        <v>8922.2000000000007</v>
      </c>
    </row>
    <row r="40" spans="1:6" x14ac:dyDescent="0.25">
      <c r="A40" t="s">
        <v>1238</v>
      </c>
      <c r="B40" s="309" t="s">
        <v>1239</v>
      </c>
      <c r="C40" s="310">
        <v>6577.6</v>
      </c>
      <c r="D40" s="310">
        <v>7725</v>
      </c>
      <c r="E40" s="310">
        <v>9306.2000000000007</v>
      </c>
      <c r="F40" s="310">
        <v>10165.4</v>
      </c>
    </row>
    <row r="41" spans="1:6" x14ac:dyDescent="0.25">
      <c r="B41" s="309" t="s">
        <v>1240</v>
      </c>
      <c r="C41" s="310">
        <v>13739.8</v>
      </c>
      <c r="D41" s="310">
        <v>15311.8</v>
      </c>
      <c r="E41" s="310">
        <v>18276.8</v>
      </c>
      <c r="F41" s="310">
        <v>21300.7</v>
      </c>
    </row>
    <row r="42" spans="1:6" x14ac:dyDescent="0.25">
      <c r="A42" t="s">
        <v>1241</v>
      </c>
      <c r="B42" s="309" t="s">
        <v>1242</v>
      </c>
      <c r="C42" s="310">
        <v>13739.8</v>
      </c>
      <c r="D42" s="310">
        <v>15311.8</v>
      </c>
      <c r="E42" s="310">
        <v>18276.8</v>
      </c>
      <c r="F42" s="310">
        <v>21300.7</v>
      </c>
    </row>
    <row r="43" spans="1:6" x14ac:dyDescent="0.25">
      <c r="B43" s="309" t="s">
        <v>1243</v>
      </c>
      <c r="C43" s="310">
        <v>7779.7</v>
      </c>
      <c r="D43" s="310">
        <v>8652.7000000000007</v>
      </c>
      <c r="E43" s="310">
        <v>9755</v>
      </c>
      <c r="F43" s="310">
        <v>12375.7</v>
      </c>
    </row>
    <row r="44" spans="1:6" x14ac:dyDescent="0.25">
      <c r="A44" t="s">
        <v>1244</v>
      </c>
      <c r="B44" s="309" t="s">
        <v>1245</v>
      </c>
      <c r="C44" s="310">
        <v>7027.1</v>
      </c>
      <c r="D44" s="310">
        <v>7965.3</v>
      </c>
      <c r="E44" s="310">
        <v>8976.2000000000007</v>
      </c>
      <c r="F44" s="310">
        <v>11346.7</v>
      </c>
    </row>
    <row r="45" spans="1:6" x14ac:dyDescent="0.25">
      <c r="A45" t="s">
        <v>1246</v>
      </c>
      <c r="B45" s="309" t="s">
        <v>1247</v>
      </c>
      <c r="C45" s="310">
        <v>10035.700000000001</v>
      </c>
      <c r="D45" s="310">
        <v>11370.7</v>
      </c>
      <c r="E45" s="310">
        <v>11504.8</v>
      </c>
      <c r="F45" s="310">
        <v>14456</v>
      </c>
    </row>
    <row r="46" spans="1:6" x14ac:dyDescent="0.25">
      <c r="A46" t="s">
        <v>1248</v>
      </c>
      <c r="B46" s="309" t="s">
        <v>1249</v>
      </c>
      <c r="C46" s="310">
        <v>8697.6</v>
      </c>
      <c r="D46" s="310">
        <v>9143.7999999999993</v>
      </c>
      <c r="E46" s="310">
        <v>10816.6</v>
      </c>
      <c r="F46" s="310">
        <v>13741.4</v>
      </c>
    </row>
    <row r="47" spans="1:6" x14ac:dyDescent="0.25">
      <c r="B47" s="309" t="s">
        <v>1250</v>
      </c>
      <c r="C47" s="310">
        <v>8136.5</v>
      </c>
      <c r="D47" s="310">
        <v>9363</v>
      </c>
      <c r="E47" s="310">
        <v>10467.9</v>
      </c>
      <c r="F47" s="310">
        <v>12267.1</v>
      </c>
    </row>
    <row r="48" spans="1:6" x14ac:dyDescent="0.25">
      <c r="A48" t="s">
        <v>1251</v>
      </c>
      <c r="B48" s="309" t="s">
        <v>1252</v>
      </c>
      <c r="C48" s="310">
        <v>7187.1</v>
      </c>
      <c r="D48" s="310">
        <v>8275.7000000000007</v>
      </c>
      <c r="E48" s="310">
        <v>9831.7000000000007</v>
      </c>
      <c r="F48" s="310">
        <v>11260</v>
      </c>
    </row>
    <row r="49" spans="1:6" x14ac:dyDescent="0.25">
      <c r="A49" t="s">
        <v>1253</v>
      </c>
      <c r="B49" s="309" t="s">
        <v>1254</v>
      </c>
      <c r="C49" s="310">
        <v>9883.2000000000007</v>
      </c>
      <c r="D49" s="310">
        <v>10773.3</v>
      </c>
      <c r="E49" s="310">
        <v>12099.6</v>
      </c>
      <c r="F49" s="310">
        <v>14424.9</v>
      </c>
    </row>
    <row r="50" spans="1:6" x14ac:dyDescent="0.25">
      <c r="A50" t="s">
        <v>1255</v>
      </c>
      <c r="B50" s="309" t="s">
        <v>1256</v>
      </c>
      <c r="C50" s="310">
        <v>7402.5</v>
      </c>
      <c r="D50" s="310">
        <v>9120</v>
      </c>
      <c r="E50" s="310">
        <v>9639.1</v>
      </c>
      <c r="F50" s="310">
        <v>11191.3</v>
      </c>
    </row>
    <row r="51" spans="1:6" x14ac:dyDescent="0.25">
      <c r="B51" s="309" t="s">
        <v>1257</v>
      </c>
      <c r="C51" s="310">
        <v>7609.9</v>
      </c>
      <c r="D51" s="310">
        <v>8960.6</v>
      </c>
      <c r="E51" s="310">
        <v>10323.200000000001</v>
      </c>
      <c r="F51" s="310">
        <v>12725.8</v>
      </c>
    </row>
    <row r="52" spans="1:6" x14ac:dyDescent="0.25">
      <c r="A52" t="s">
        <v>1258</v>
      </c>
      <c r="B52" s="309" t="s">
        <v>1259</v>
      </c>
      <c r="C52" s="310">
        <v>6977.2</v>
      </c>
      <c r="D52" s="310">
        <v>7993.4</v>
      </c>
      <c r="E52" s="310">
        <v>9576.2999999999993</v>
      </c>
      <c r="F52" s="310">
        <v>12442.1</v>
      </c>
    </row>
    <row r="53" spans="1:6" x14ac:dyDescent="0.25">
      <c r="A53" t="s">
        <v>1260</v>
      </c>
      <c r="B53" s="309" t="s">
        <v>1261</v>
      </c>
      <c r="C53" s="310">
        <v>8377.2999999999993</v>
      </c>
      <c r="D53" s="310">
        <v>10255.200000000001</v>
      </c>
      <c r="E53" s="310">
        <v>11988.4</v>
      </c>
      <c r="F53" s="310">
        <v>14439.2</v>
      </c>
    </row>
    <row r="54" spans="1:6" x14ac:dyDescent="0.25">
      <c r="A54" t="s">
        <v>1262</v>
      </c>
      <c r="B54" s="309" t="s">
        <v>1263</v>
      </c>
      <c r="C54" s="310">
        <v>7188.9</v>
      </c>
      <c r="D54" s="310">
        <v>8225.5</v>
      </c>
      <c r="E54" s="310">
        <v>9376.5</v>
      </c>
      <c r="F54" s="310">
        <v>11630.7</v>
      </c>
    </row>
    <row r="55" spans="1:6" x14ac:dyDescent="0.25">
      <c r="B55" s="309" t="s">
        <v>1264</v>
      </c>
      <c r="C55" s="310">
        <v>7201.2</v>
      </c>
      <c r="D55" s="310">
        <v>8794.9</v>
      </c>
      <c r="E55" s="310">
        <v>10573.1</v>
      </c>
      <c r="F55" s="310">
        <v>11883.7</v>
      </c>
    </row>
    <row r="56" spans="1:6" x14ac:dyDescent="0.25">
      <c r="A56" t="s">
        <v>1265</v>
      </c>
      <c r="B56" s="309" t="s">
        <v>1266</v>
      </c>
      <c r="C56" s="310">
        <v>6494.8</v>
      </c>
      <c r="D56" s="310">
        <v>7865.1</v>
      </c>
      <c r="E56" s="310">
        <v>9468.7999999999993</v>
      </c>
      <c r="F56" s="310">
        <v>10671.5</v>
      </c>
    </row>
    <row r="57" spans="1:6" x14ac:dyDescent="0.25">
      <c r="A57" t="s">
        <v>1267</v>
      </c>
      <c r="B57" s="309" t="s">
        <v>1268</v>
      </c>
      <c r="C57" s="311" t="s">
        <v>1185</v>
      </c>
      <c r="D57" s="311" t="s">
        <v>1185</v>
      </c>
      <c r="E57" s="311" t="s">
        <v>1185</v>
      </c>
      <c r="F57" s="311" t="s">
        <v>1185</v>
      </c>
    </row>
    <row r="58" spans="1:6" x14ac:dyDescent="0.25">
      <c r="A58" t="s">
        <v>1269</v>
      </c>
      <c r="B58" s="309" t="s">
        <v>1270</v>
      </c>
      <c r="C58" s="310">
        <v>22515.5</v>
      </c>
      <c r="D58" s="310">
        <v>32114.6</v>
      </c>
      <c r="E58" s="310">
        <v>34900.9</v>
      </c>
      <c r="F58" s="310">
        <v>35655.1</v>
      </c>
    </row>
    <row r="59" spans="1:6" x14ac:dyDescent="0.25">
      <c r="A59" t="s">
        <v>1271</v>
      </c>
      <c r="B59" s="309" t="s">
        <v>1272</v>
      </c>
      <c r="C59" s="310">
        <v>10374.1</v>
      </c>
      <c r="D59" s="310">
        <v>12056.6</v>
      </c>
      <c r="E59" s="310">
        <v>15330.5</v>
      </c>
      <c r="F59" s="310">
        <v>18597.8</v>
      </c>
    </row>
    <row r="60" spans="1:6" x14ac:dyDescent="0.25">
      <c r="A60" t="s">
        <v>1273</v>
      </c>
      <c r="B60" s="309" t="s">
        <v>1274</v>
      </c>
      <c r="C60" s="310">
        <v>6099.1</v>
      </c>
      <c r="D60" s="310">
        <v>7242.9</v>
      </c>
      <c r="E60" s="310">
        <v>8679.6</v>
      </c>
      <c r="F60" s="310">
        <v>9759.7000000000007</v>
      </c>
    </row>
    <row r="61" spans="1:6" x14ac:dyDescent="0.25">
      <c r="B61" s="309" t="s">
        <v>1275</v>
      </c>
      <c r="C61" s="310">
        <v>5249.9</v>
      </c>
      <c r="D61" s="310">
        <v>6320.5</v>
      </c>
      <c r="E61" s="310">
        <v>7424.2</v>
      </c>
      <c r="F61" s="310">
        <v>9257.2000000000007</v>
      </c>
    </row>
    <row r="62" spans="1:6" x14ac:dyDescent="0.25">
      <c r="A62" t="s">
        <v>1276</v>
      </c>
      <c r="B62" s="309" t="s">
        <v>1277</v>
      </c>
      <c r="C62" s="310">
        <v>6782.6</v>
      </c>
      <c r="D62" s="310">
        <v>8196</v>
      </c>
      <c r="E62" s="310">
        <v>9779.7000000000007</v>
      </c>
      <c r="F62" s="310">
        <v>11285.8</v>
      </c>
    </row>
    <row r="63" spans="1:6" x14ac:dyDescent="0.25">
      <c r="A63" t="s">
        <v>1278</v>
      </c>
      <c r="B63" s="309" t="s">
        <v>1279</v>
      </c>
      <c r="C63" s="310">
        <v>5107</v>
      </c>
      <c r="D63" s="310">
        <v>6061</v>
      </c>
      <c r="E63" s="310">
        <v>7096.8</v>
      </c>
      <c r="F63" s="310">
        <v>8952.7999999999993</v>
      </c>
    </row>
    <row r="64" spans="1:6" x14ac:dyDescent="0.25">
      <c r="B64" s="309" t="s">
        <v>1280</v>
      </c>
      <c r="C64" s="310">
        <v>22137.7</v>
      </c>
      <c r="D64" s="310">
        <v>27775.8</v>
      </c>
      <c r="E64" s="310">
        <v>32530.3</v>
      </c>
      <c r="F64" s="310">
        <v>34199.199999999997</v>
      </c>
    </row>
    <row r="65" spans="1:6" x14ac:dyDescent="0.25">
      <c r="A65" t="s">
        <v>1281</v>
      </c>
      <c r="B65" s="309" t="s">
        <v>1282</v>
      </c>
      <c r="C65" s="310">
        <v>19940.2</v>
      </c>
      <c r="D65" s="310">
        <v>26695.5</v>
      </c>
      <c r="E65" s="310">
        <v>32612.2</v>
      </c>
      <c r="F65" s="310">
        <v>38207.699999999997</v>
      </c>
    </row>
    <row r="66" spans="1:6" x14ac:dyDescent="0.25">
      <c r="A66" t="s">
        <v>1283</v>
      </c>
      <c r="B66" s="309" t="s">
        <v>1284</v>
      </c>
      <c r="C66" s="310">
        <v>10109.1</v>
      </c>
      <c r="D66" s="310">
        <v>10852.4</v>
      </c>
      <c r="E66" s="310">
        <v>11322.3</v>
      </c>
      <c r="F66" s="310">
        <v>13519.7</v>
      </c>
    </row>
    <row r="67" spans="1:6" x14ac:dyDescent="0.25">
      <c r="A67" t="s">
        <v>1285</v>
      </c>
      <c r="B67" s="309" t="s">
        <v>1286</v>
      </c>
      <c r="C67" s="310">
        <v>8355.9</v>
      </c>
      <c r="D67" s="310">
        <v>9649.2000000000007</v>
      </c>
      <c r="E67" s="310">
        <v>12829.3</v>
      </c>
      <c r="F67" s="310">
        <v>15284.8</v>
      </c>
    </row>
    <row r="68" spans="1:6" x14ac:dyDescent="0.25">
      <c r="A68" t="s">
        <v>1287</v>
      </c>
      <c r="B68" s="309" t="s">
        <v>1288</v>
      </c>
      <c r="C68" s="310">
        <v>14630.8</v>
      </c>
      <c r="D68" s="310">
        <v>17133.099999999999</v>
      </c>
      <c r="E68" s="310">
        <v>18391.3</v>
      </c>
      <c r="F68" s="310">
        <v>20306.2</v>
      </c>
    </row>
    <row r="69" spans="1:6" x14ac:dyDescent="0.25">
      <c r="A69" t="s">
        <v>1289</v>
      </c>
      <c r="B69" s="309" t="s">
        <v>1290</v>
      </c>
      <c r="C69" s="310">
        <v>30971.9</v>
      </c>
      <c r="D69" s="310">
        <v>37115.4</v>
      </c>
      <c r="E69" s="310">
        <v>43362</v>
      </c>
      <c r="F69" s="310">
        <v>42711</v>
      </c>
    </row>
    <row r="70" spans="1:6" x14ac:dyDescent="0.25">
      <c r="A70" t="s">
        <v>1291</v>
      </c>
      <c r="B70" s="309" t="s">
        <v>1292</v>
      </c>
      <c r="C70" s="310">
        <v>15551.3</v>
      </c>
      <c r="D70" s="310">
        <v>21617.8</v>
      </c>
      <c r="E70" s="310">
        <v>25859.599999999999</v>
      </c>
      <c r="F70" s="310">
        <v>30207</v>
      </c>
    </row>
    <row r="71" spans="1:6" x14ac:dyDescent="0.25">
      <c r="B71" s="309" t="s">
        <v>1293</v>
      </c>
      <c r="C71" s="310">
        <v>15746.9</v>
      </c>
      <c r="D71" s="310">
        <v>19795.900000000001</v>
      </c>
      <c r="E71" s="310">
        <v>23424.2</v>
      </c>
      <c r="F71" s="310">
        <v>26517.8</v>
      </c>
    </row>
    <row r="72" spans="1:6" x14ac:dyDescent="0.25">
      <c r="A72" t="s">
        <v>1294</v>
      </c>
      <c r="B72" s="309" t="s">
        <v>1295</v>
      </c>
      <c r="C72" s="310">
        <v>17296.8</v>
      </c>
      <c r="D72" s="310">
        <v>22090.2</v>
      </c>
      <c r="E72" s="310">
        <v>25747.4</v>
      </c>
      <c r="F72" s="310">
        <v>28320.3</v>
      </c>
    </row>
    <row r="73" spans="1:6" x14ac:dyDescent="0.25">
      <c r="A73" t="s">
        <v>1296</v>
      </c>
      <c r="B73" s="309" t="s">
        <v>1297</v>
      </c>
      <c r="C73" s="310">
        <v>11204.1</v>
      </c>
      <c r="D73" s="310">
        <v>13323.6</v>
      </c>
      <c r="E73" s="310">
        <v>17826</v>
      </c>
      <c r="F73" s="310">
        <v>20503</v>
      </c>
    </row>
    <row r="74" spans="1:6" x14ac:dyDescent="0.25">
      <c r="A74" t="s">
        <v>1298</v>
      </c>
      <c r="B74" s="309" t="s">
        <v>1299</v>
      </c>
      <c r="C74" s="310">
        <v>7802.5</v>
      </c>
      <c r="D74" s="310">
        <v>8420.5</v>
      </c>
      <c r="E74" s="310">
        <v>9487.2000000000007</v>
      </c>
      <c r="F74" s="310">
        <v>13788.4</v>
      </c>
    </row>
    <row r="75" spans="1:6" x14ac:dyDescent="0.25">
      <c r="B75" s="309" t="s">
        <v>1300</v>
      </c>
      <c r="C75" s="310">
        <v>7231.1</v>
      </c>
      <c r="D75" s="310">
        <v>8180.3</v>
      </c>
      <c r="E75" s="310">
        <v>9802.1</v>
      </c>
      <c r="F75" s="310">
        <v>11701.8</v>
      </c>
    </row>
    <row r="76" spans="1:6" x14ac:dyDescent="0.25">
      <c r="A76" t="s">
        <v>1301</v>
      </c>
      <c r="B76" s="309" t="s">
        <v>1302</v>
      </c>
      <c r="C76" s="310">
        <v>7231.1</v>
      </c>
      <c r="D76" s="310">
        <v>8180.3</v>
      </c>
      <c r="E76" s="310">
        <v>9802.1</v>
      </c>
      <c r="F76" s="310">
        <v>11701.8</v>
      </c>
    </row>
    <row r="77" spans="1:6" x14ac:dyDescent="0.25">
      <c r="B77" s="309" t="s">
        <v>1303</v>
      </c>
      <c r="C77" s="310">
        <v>10408.9</v>
      </c>
      <c r="D77" s="310">
        <v>12035.1</v>
      </c>
      <c r="E77" s="310">
        <v>13809.1</v>
      </c>
      <c r="F77" s="310">
        <v>15704.7</v>
      </c>
    </row>
    <row r="78" spans="1:6" x14ac:dyDescent="0.25">
      <c r="A78" t="s">
        <v>1304</v>
      </c>
      <c r="B78" s="309" t="s">
        <v>1305</v>
      </c>
      <c r="C78" s="310">
        <v>9017.9</v>
      </c>
      <c r="D78" s="310">
        <v>10911.1</v>
      </c>
      <c r="E78" s="310">
        <v>12692</v>
      </c>
      <c r="F78" s="310">
        <v>17712.8</v>
      </c>
    </row>
    <row r="79" spans="1:6" x14ac:dyDescent="0.25">
      <c r="A79" t="s">
        <v>1306</v>
      </c>
      <c r="B79" s="309" t="s">
        <v>1307</v>
      </c>
      <c r="C79" s="310">
        <v>14985.4</v>
      </c>
      <c r="D79" s="310">
        <v>18333.3</v>
      </c>
      <c r="E79" s="310">
        <v>19626.099999999999</v>
      </c>
      <c r="F79" s="310">
        <v>21673.4</v>
      </c>
    </row>
    <row r="80" spans="1:6" x14ac:dyDescent="0.25">
      <c r="A80" t="s">
        <v>1308</v>
      </c>
      <c r="B80" s="309" t="s">
        <v>1309</v>
      </c>
      <c r="C80" s="310">
        <v>8963.6</v>
      </c>
      <c r="D80" s="310">
        <v>10882.9</v>
      </c>
      <c r="E80" s="310">
        <v>12688.4</v>
      </c>
      <c r="F80" s="310">
        <v>14330.9</v>
      </c>
    </row>
    <row r="81" spans="1:6" x14ac:dyDescent="0.25">
      <c r="A81" t="s">
        <v>1310</v>
      </c>
      <c r="B81" s="309" t="s">
        <v>1311</v>
      </c>
      <c r="C81" s="310">
        <v>10124</v>
      </c>
      <c r="D81" s="310">
        <v>11081.5</v>
      </c>
      <c r="E81" s="310">
        <v>13148</v>
      </c>
      <c r="F81" s="310">
        <v>13520.5</v>
      </c>
    </row>
    <row r="82" spans="1:6" x14ac:dyDescent="0.25">
      <c r="A82" t="s">
        <v>1312</v>
      </c>
      <c r="B82" s="309" t="s">
        <v>1313</v>
      </c>
      <c r="C82" s="310">
        <v>12974</v>
      </c>
      <c r="D82" s="310">
        <v>14262</v>
      </c>
      <c r="E82" s="310">
        <v>16147.9</v>
      </c>
      <c r="F82" s="310">
        <v>19059.400000000001</v>
      </c>
    </row>
    <row r="83" spans="1:6" x14ac:dyDescent="0.25">
      <c r="A83" t="s">
        <v>1314</v>
      </c>
      <c r="B83" s="309" t="s">
        <v>1315</v>
      </c>
      <c r="C83" s="310">
        <v>8205.2999999999993</v>
      </c>
      <c r="D83" s="310">
        <v>9957.9</v>
      </c>
      <c r="E83" s="310">
        <v>11060.2</v>
      </c>
      <c r="F83" s="310">
        <v>12357.4</v>
      </c>
    </row>
    <row r="84" spans="1:6" x14ac:dyDescent="0.25">
      <c r="A84" t="s">
        <v>1316</v>
      </c>
      <c r="B84" s="309" t="s">
        <v>1317</v>
      </c>
      <c r="C84" s="310">
        <v>6285.8</v>
      </c>
      <c r="D84" s="310">
        <v>7749.5</v>
      </c>
      <c r="E84" s="310">
        <v>9872.2000000000007</v>
      </c>
      <c r="F84" s="310">
        <v>12598.5</v>
      </c>
    </row>
    <row r="85" spans="1:6" x14ac:dyDescent="0.25">
      <c r="B85" s="309" t="s">
        <v>1318</v>
      </c>
      <c r="C85" s="310">
        <v>6733.3</v>
      </c>
      <c r="D85" s="310">
        <v>7715.9</v>
      </c>
      <c r="E85" s="310">
        <v>9178.4</v>
      </c>
      <c r="F85" s="310">
        <v>11223.9</v>
      </c>
    </row>
    <row r="86" spans="1:6" x14ac:dyDescent="0.25">
      <c r="A86" t="s">
        <v>1319</v>
      </c>
      <c r="B86" s="309" t="s">
        <v>1320</v>
      </c>
      <c r="C86" s="310">
        <v>7321.9</v>
      </c>
      <c r="D86" s="310">
        <v>8371.7999999999993</v>
      </c>
      <c r="E86" s="310">
        <v>9136.9</v>
      </c>
      <c r="F86" s="310">
        <v>11396.1</v>
      </c>
    </row>
    <row r="87" spans="1:6" x14ac:dyDescent="0.25">
      <c r="A87" t="s">
        <v>1321</v>
      </c>
      <c r="B87" s="309" t="s">
        <v>1322</v>
      </c>
      <c r="C87" s="310">
        <v>9120.7000000000007</v>
      </c>
      <c r="D87" s="310">
        <v>11461.6</v>
      </c>
      <c r="E87" s="310">
        <v>14346.5</v>
      </c>
      <c r="F87" s="310">
        <v>14923.4</v>
      </c>
    </row>
    <row r="88" spans="1:6" x14ac:dyDescent="0.25">
      <c r="A88" t="s">
        <v>1323</v>
      </c>
      <c r="B88" s="309" t="s">
        <v>1324</v>
      </c>
      <c r="C88" s="310">
        <v>6791.2</v>
      </c>
      <c r="D88" s="310">
        <v>8426</v>
      </c>
      <c r="E88" s="310">
        <v>9618.6</v>
      </c>
      <c r="F88" s="310">
        <v>13121.6</v>
      </c>
    </row>
    <row r="89" spans="1:6" x14ac:dyDescent="0.25">
      <c r="A89" t="s">
        <v>1325</v>
      </c>
      <c r="B89" s="309" t="s">
        <v>1326</v>
      </c>
      <c r="C89" s="310">
        <v>5262.2</v>
      </c>
      <c r="D89" s="310">
        <v>5822</v>
      </c>
      <c r="E89" s="310">
        <v>6759.7</v>
      </c>
      <c r="F89" s="310">
        <v>8008.8</v>
      </c>
    </row>
    <row r="90" spans="1:6" x14ac:dyDescent="0.25">
      <c r="A90" t="s">
        <v>1327</v>
      </c>
      <c r="B90" s="309" t="s">
        <v>1328</v>
      </c>
      <c r="C90" s="310">
        <v>6168.6</v>
      </c>
      <c r="D90" s="310">
        <v>6816.9</v>
      </c>
      <c r="E90" s="310">
        <v>8317.2999999999993</v>
      </c>
      <c r="F90" s="310">
        <v>9995.2999999999993</v>
      </c>
    </row>
    <row r="91" spans="1:6" x14ac:dyDescent="0.25">
      <c r="A91" t="s">
        <v>1329</v>
      </c>
      <c r="B91" s="309" t="s">
        <v>1330</v>
      </c>
      <c r="C91" s="310">
        <v>10611</v>
      </c>
      <c r="D91" s="310">
        <v>12091.2</v>
      </c>
      <c r="E91" s="310">
        <v>14253</v>
      </c>
      <c r="F91" s="310">
        <v>19754</v>
      </c>
    </row>
    <row r="92" spans="1:6" x14ac:dyDescent="0.25">
      <c r="B92" s="309" t="s">
        <v>1331</v>
      </c>
      <c r="C92" s="310">
        <v>10501.3</v>
      </c>
      <c r="D92" s="310">
        <v>12054.3</v>
      </c>
      <c r="E92" s="310">
        <v>13985.8</v>
      </c>
      <c r="F92" s="310">
        <v>15845.2</v>
      </c>
    </row>
    <row r="93" spans="1:6" x14ac:dyDescent="0.25">
      <c r="A93" t="s">
        <v>1332</v>
      </c>
      <c r="B93" s="309" t="s">
        <v>1333</v>
      </c>
      <c r="C93" s="310">
        <v>10501.3</v>
      </c>
      <c r="D93" s="310">
        <v>12054.3</v>
      </c>
      <c r="E93" s="310">
        <v>13985.8</v>
      </c>
      <c r="F93" s="310">
        <v>15845.2</v>
      </c>
    </row>
    <row r="94" spans="1:6" x14ac:dyDescent="0.25">
      <c r="B94" s="309" t="s">
        <v>1334</v>
      </c>
      <c r="C94" s="310">
        <v>7462.3</v>
      </c>
      <c r="D94" s="310">
        <v>8445.5</v>
      </c>
      <c r="E94" s="310">
        <v>10073.5</v>
      </c>
      <c r="F94" s="310">
        <v>11482.7</v>
      </c>
    </row>
    <row r="95" spans="1:6" x14ac:dyDescent="0.25">
      <c r="A95" t="s">
        <v>1335</v>
      </c>
      <c r="B95" s="309" t="s">
        <v>1336</v>
      </c>
      <c r="C95" s="310">
        <v>7462.3</v>
      </c>
      <c r="D95" s="310">
        <v>8445.5</v>
      </c>
      <c r="E95" s="310">
        <v>10073.5</v>
      </c>
      <c r="F95" s="310">
        <v>11482.7</v>
      </c>
    </row>
    <row r="96" spans="1:6" x14ac:dyDescent="0.25">
      <c r="B96" s="309" t="s">
        <v>1337</v>
      </c>
      <c r="C96" s="310">
        <v>11109.1</v>
      </c>
      <c r="D96" s="310">
        <v>11729.7</v>
      </c>
      <c r="E96" s="310">
        <v>13440.9</v>
      </c>
      <c r="F96" s="310">
        <v>15502.8</v>
      </c>
    </row>
    <row r="97" spans="1:6" x14ac:dyDescent="0.25">
      <c r="A97" t="s">
        <v>1338</v>
      </c>
      <c r="B97" s="309" t="s">
        <v>1339</v>
      </c>
      <c r="C97" s="310">
        <v>12719.7</v>
      </c>
      <c r="D97" s="310">
        <v>13493.8</v>
      </c>
      <c r="E97" s="310">
        <v>15327.4</v>
      </c>
      <c r="F97" s="310">
        <v>17725</v>
      </c>
    </row>
    <row r="98" spans="1:6" x14ac:dyDescent="0.25">
      <c r="A98" t="s">
        <v>1340</v>
      </c>
      <c r="B98" s="309" t="s">
        <v>1341</v>
      </c>
      <c r="C98" s="310">
        <v>6974.7</v>
      </c>
      <c r="D98" s="310">
        <v>7719.7</v>
      </c>
      <c r="E98" s="310">
        <v>9474</v>
      </c>
      <c r="F98" s="310">
        <v>10518.5</v>
      </c>
    </row>
    <row r="99" spans="1:6" x14ac:dyDescent="0.25">
      <c r="A99" t="s">
        <v>1342</v>
      </c>
      <c r="B99" s="309" t="s">
        <v>1343</v>
      </c>
      <c r="C99" s="310">
        <v>4341.2</v>
      </c>
      <c r="D99" s="310">
        <v>4874.7</v>
      </c>
      <c r="E99" s="310">
        <v>6330.9</v>
      </c>
      <c r="F99" s="310">
        <v>6911.6</v>
      </c>
    </row>
    <row r="100" spans="1:6" x14ac:dyDescent="0.25">
      <c r="B100" s="309" t="s">
        <v>1344</v>
      </c>
      <c r="C100" s="310">
        <v>6269.1</v>
      </c>
      <c r="D100" s="310">
        <v>7310.1</v>
      </c>
      <c r="E100" s="310">
        <v>8922.2000000000007</v>
      </c>
      <c r="F100" s="310">
        <v>10203.200000000001</v>
      </c>
    </row>
    <row r="101" spans="1:6" x14ac:dyDescent="0.25">
      <c r="A101" t="s">
        <v>1345</v>
      </c>
      <c r="B101" s="309" t="s">
        <v>1346</v>
      </c>
      <c r="C101" s="310">
        <v>5778.2</v>
      </c>
      <c r="D101" s="310">
        <v>6631.5</v>
      </c>
      <c r="E101" s="310">
        <v>8332.2999999999993</v>
      </c>
      <c r="F101" s="310">
        <v>9560.2999999999993</v>
      </c>
    </row>
    <row r="102" spans="1:6" x14ac:dyDescent="0.25">
      <c r="A102" t="s">
        <v>1347</v>
      </c>
      <c r="B102" s="309" t="s">
        <v>1348</v>
      </c>
      <c r="C102" s="310">
        <v>5974.2</v>
      </c>
      <c r="D102" s="310">
        <v>7073.4</v>
      </c>
      <c r="E102" s="310">
        <v>8408.6</v>
      </c>
      <c r="F102" s="310">
        <v>9512.4</v>
      </c>
    </row>
    <row r="103" spans="1:6" x14ac:dyDescent="0.25">
      <c r="A103" t="s">
        <v>1349</v>
      </c>
      <c r="B103" s="309" t="s">
        <v>1350</v>
      </c>
      <c r="C103" s="310">
        <v>9024.7999999999993</v>
      </c>
      <c r="D103" s="310">
        <v>11104.3</v>
      </c>
      <c r="E103" s="310">
        <v>13219.6</v>
      </c>
      <c r="F103" s="310">
        <v>17311.599999999999</v>
      </c>
    </row>
    <row r="104" spans="1:6" x14ac:dyDescent="0.25">
      <c r="A104" t="s">
        <v>1351</v>
      </c>
      <c r="B104" s="309" t="s">
        <v>1352</v>
      </c>
      <c r="C104" s="310">
        <v>7595</v>
      </c>
      <c r="D104" s="310">
        <v>8612.9</v>
      </c>
      <c r="E104" s="310">
        <v>10336.200000000001</v>
      </c>
      <c r="F104" s="310">
        <v>11411.8</v>
      </c>
    </row>
    <row r="105" spans="1:6" x14ac:dyDescent="0.25">
      <c r="B105" s="309" t="s">
        <v>1353</v>
      </c>
      <c r="C105" s="310">
        <v>9891.2999999999993</v>
      </c>
      <c r="D105" s="310">
        <v>11156.8</v>
      </c>
      <c r="E105" s="310">
        <v>13578.2</v>
      </c>
      <c r="F105" s="310">
        <v>17156.599999999999</v>
      </c>
    </row>
    <row r="106" spans="1:6" x14ac:dyDescent="0.25">
      <c r="A106" t="s">
        <v>1354</v>
      </c>
      <c r="B106" s="309" t="s">
        <v>1355</v>
      </c>
      <c r="C106" s="310">
        <v>13252</v>
      </c>
      <c r="D106" s="310">
        <v>14982</v>
      </c>
      <c r="E106" s="310">
        <v>17788.7</v>
      </c>
      <c r="F106" s="310">
        <v>21879</v>
      </c>
    </row>
    <row r="107" spans="1:6" x14ac:dyDescent="0.25">
      <c r="A107" t="s">
        <v>1356</v>
      </c>
      <c r="B107" s="309" t="s">
        <v>1357</v>
      </c>
      <c r="C107" s="310">
        <v>6043.5</v>
      </c>
      <c r="D107" s="310">
        <v>6600.5</v>
      </c>
      <c r="E107" s="310">
        <v>8295.2999999999993</v>
      </c>
      <c r="F107" s="310">
        <v>10447.4</v>
      </c>
    </row>
    <row r="108" spans="1:6" x14ac:dyDescent="0.25">
      <c r="A108" t="s">
        <v>1358</v>
      </c>
      <c r="B108" s="309" t="s">
        <v>1359</v>
      </c>
      <c r="C108" s="310">
        <v>5294.6</v>
      </c>
      <c r="D108" s="310">
        <v>5771.6</v>
      </c>
      <c r="E108" s="310">
        <v>6808.1</v>
      </c>
      <c r="F108" s="310">
        <v>8647.2000000000007</v>
      </c>
    </row>
  </sheetData>
  <pageMargins left="0.7" right="0.7" top="0.75" bottom="0.75" header="0.3" footer="0.3"/>
  <pageSetup paperSize="9" orientation="portrait" verticalDpi="0" r:id="rId1"/>
  <headerFooter>
    <oddHeader>&amp;R&amp;"Times New Roman,Regular"&amp;12&amp;K00FF00Public</oddHeader>
    <evenHeader>&amp;R&amp;"Times New Roman,Regular"&amp;12&amp;K00FF00Public</evenHeader>
    <firstHeader>&amp;R&amp;"Times New Roman,Regular"&amp;12&amp;K00FF00Public</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38b72ed7-fbd3-4bd7-b7f9-dc4481199516" origin="userSelected">
  <element uid="89f9335a-2628-4ccd-a1fc-1648cb106a20" value=""/>
</sisl>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zOGI3MmVkNy1mYmQzLTRiZDctYjdmOS1kYzQ0ODExOTk1MTYiIG9yaWdpbj0idXNlclNlbGVjdGVkIj48ZWxlbWVudCB1aWQ9Ijg5ZjkzMzVhLTI2MjgtNGNjZC1hMWZjLTE2NDhjYjEwNmEyMCIgdmFsdWU9IiIgeG1sbnM9Imh0dHA6Ly93d3cuYm9sZG9uamFtZXMuY29tLzIwMDgvMDEvc2llL2ludGVybmFsL2xhYmVsIiAvPjwvc2lzbD48VXNlck5hbWU+T0RBXG5pbmEucG90aW5nYTwvVXNlck5hbWU+PERhdGVUaW1lPjI1LjAyLjIwMjUgMTM6MjU6NTg8L0RhdGVUaW1lPjxMYWJlbFN0cmluZz5QdWJsaWM8L0xhYmVsU3RyaW5nPjwvaXRlbT48L2xhYmVsSGlzdG9yeT4=</Value>
</WrappedLabelHistory>
</file>

<file path=customXml/itemProps1.xml><?xml version="1.0" encoding="utf-8"?>
<ds:datastoreItem xmlns:ds="http://schemas.openxmlformats.org/officeDocument/2006/customXml" ds:itemID="{15C5D222-9F80-4D07-8982-89A8008CC2C4}">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E59EA4D9-AE83-4E6F-8007-B06CE9C71CC1}">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Foi de lucru</vt:lpstr>
      </vt:variant>
      <vt:variant>
        <vt:i4>9</vt:i4>
      </vt:variant>
      <vt:variant>
        <vt:lpstr>Zone denumite</vt:lpstr>
      </vt:variant>
      <vt:variant>
        <vt:i4>3</vt:i4>
      </vt:variant>
    </vt:vector>
  </HeadingPairs>
  <TitlesOfParts>
    <vt:vector size="12" baseType="lpstr">
      <vt:lpstr>Indicatori-prescurtate</vt:lpstr>
      <vt:lpstr>Indicatori - simple+complete</vt:lpstr>
      <vt:lpstr>Costuri lansare afacere</vt:lpstr>
      <vt:lpstr>Articole de investiții</vt:lpstr>
      <vt:lpstr>Prognoza veniturilor</vt:lpstr>
      <vt:lpstr>Prognoza indicatori economici</vt:lpstr>
      <vt:lpstr>Fisa de verificare achiziții</vt:lpstr>
      <vt:lpstr>Sheet1</vt:lpstr>
      <vt:lpstr>Sheet2</vt:lpstr>
      <vt:lpstr>'Articole de investiții'!Zona_de_imprimat</vt:lpstr>
      <vt:lpstr>'Prognoza indicatori economici'!Zona_de_imprimat</vt:lpstr>
      <vt:lpstr>'Prognoza veniturilor'!Zona_de_imprimat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Nina POTÎNGA</dc:creator>
  <cp:lastModifiedBy>Diana CALUGAREANU</cp:lastModifiedBy>
  <cp:lastPrinted>2026-04-10T10:57:17Z</cp:lastPrinted>
  <dcterms:created xsi:type="dcterms:W3CDTF">2022-06-08T12:47:04Z</dcterms:created>
  <dcterms:modified xsi:type="dcterms:W3CDTF">2026-05-05T10:24:02Z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7390e0b1-af57-4ce9-b0d9-f0c0fb8a5f20</vt:lpwstr>
  </property>
  <property fmtid="{D5CDD505-2E9C-101B-9397-08002B2CF9AE}" pid="3" name="bjSaver">
    <vt:lpwstr>RSWIx7KSFYrmW/AdT9MtD7aTvtZtFtcY</vt:lpwstr>
  </property>
  <property fmtid="{D5CDD505-2E9C-101B-9397-08002B2CF9AE}" pid="4" name="bjDocumentLabelXML">
    <vt:lpwstr>&lt;?xml version="1.0" encoding="us-ascii"?&gt;&lt;sisl xmlns:xsd="http://www.w3.org/2001/XMLSchema" xmlns:xsi="http://www.w3.org/2001/XMLSchema-instance" sislVersion="0" policy="38b72ed7-fbd3-4bd7-b7f9-dc4481199516" origin="userSelected" xmlns="http://www.boldonj</vt:lpwstr>
  </property>
  <property fmtid="{D5CDD505-2E9C-101B-9397-08002B2CF9AE}" pid="5" name="bjDocumentLabelXML-0">
    <vt:lpwstr>ames.com/2008/01/sie/internal/label"&gt;&lt;element uid="89f9335a-2628-4ccd-a1fc-1648cb106a20" value="" /&gt;&lt;/sisl&gt;</vt:lpwstr>
  </property>
  <property fmtid="{D5CDD505-2E9C-101B-9397-08002B2CF9AE}" pid="6" name="bjDocumentSecurityLabel">
    <vt:lpwstr>Public</vt:lpwstr>
  </property>
  <property fmtid="{D5CDD505-2E9C-101B-9397-08002B2CF9AE}" pid="7" name="Hidden Author">
    <vt:lpwstr>Nina POTÎNGA</vt:lpwstr>
  </property>
  <property fmtid="{D5CDD505-2E9C-101B-9397-08002B2CF9AE}" pid="8" name="bjClsUserRVM">
    <vt:lpwstr>[]</vt:lpwstr>
  </property>
  <property fmtid="{D5CDD505-2E9C-101B-9397-08002B2CF9AE}" pid="9" name="bjLabelHistoryID">
    <vt:lpwstr>{E59EA4D9-AE83-4E6F-8007-B06CE9C71CC1}</vt:lpwstr>
  </property>
  <property fmtid="{D5CDD505-2E9C-101B-9397-08002B2CF9AE}" pid="10" name="bjRightHeaderLabel-first">
    <vt:lpwstr>&amp;"Times New Roman,Regular"&amp;12&amp;K00FF00Public</vt:lpwstr>
  </property>
  <property fmtid="{D5CDD505-2E9C-101B-9397-08002B2CF9AE}" pid="11" name="bjRightHeaderLabel-even">
    <vt:lpwstr>&amp;"Times New Roman,Regular"&amp;12&amp;K00FF00Public</vt:lpwstr>
  </property>
  <property fmtid="{D5CDD505-2E9C-101B-9397-08002B2CF9AE}" pid="12" name="bjRightHeaderLabel">
    <vt:lpwstr>&amp;"Times New Roman,Regular"&amp;12&amp;K00FF00Public</vt:lpwstr>
  </property>
</Properties>
</file>